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4 Vergabekriterien\Vergabekriterien deutsch\Aktuelle VGK\UZ 225 Ausgabe 2022-07 Fassadenfarben\Zur Bearbeitung\Anlagen\"/>
    </mc:Choice>
  </mc:AlternateContent>
  <xr:revisionPtr revIDLastSave="0" documentId="13_ncr:1_{EF11F630-034E-4510-BA67-22A626B971ED}" xr6:coauthVersionLast="36" xr6:coauthVersionMax="36" xr10:uidLastSave="{00000000-0000-0000-0000-000000000000}"/>
  <workbookProtection workbookAlgorithmName="SHA-512" workbookHashValue="Cl3UujdEzDRihWVNkNNn1BJ9XfiKAqvvK/NXNC0UfVtrcbAia7oOmTG345mNVxvLIKqP9wGrN9/YMwOBH5nLZg==" workbookSaltValue="gGWgUyB6xsdCf5bA2CvcxA==" workbookSpinCount="100000" lockStructure="1"/>
  <bookViews>
    <workbookView xWindow="0" yWindow="12150" windowWidth="40815" windowHeight="18480" tabRatio="731" xr2:uid="{875E81A9-CFFE-4344-8C7B-01AFBA328734}"/>
  </bookViews>
  <sheets>
    <sheet name="Information" sheetId="1" r:id="rId1"/>
    <sheet name="Change Log" sheetId="12" r:id="rId2"/>
    <sheet name="Text" sheetId="8" state="hidden" r:id="rId3"/>
    <sheet name="Drop" sheetId="6" state="hidden" r:id="rId4"/>
  </sheets>
  <definedNames>
    <definedName name="code" localSheetId="1">'Change Log'!#REF!</definedName>
    <definedName name="code">Text!$D$1</definedName>
    <definedName name="_xlnm.Print_Area" localSheetId="0">Information!$A$1:$I$134</definedName>
    <definedName name="Jain">Drop!$A$2:$A$4</definedName>
    <definedName name="Language">Information!$H$2</definedName>
    <definedName name="translation" localSheetId="1">'Change Log'!#REF!</definedName>
    <definedName name="translation">Text!$A:$C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H4" i="1" l="1"/>
  <c r="D1" i="8" l="1"/>
  <c r="D69" i="1" l="1"/>
  <c r="D70" i="1"/>
  <c r="H37" i="1"/>
  <c r="F91" i="1"/>
  <c r="F96" i="1"/>
  <c r="D80" i="1"/>
  <c r="F83" i="1"/>
  <c r="D82" i="1"/>
  <c r="D78" i="1"/>
  <c r="D76" i="1"/>
  <c r="D75" i="1"/>
  <c r="D79" i="1"/>
  <c r="D73" i="1"/>
  <c r="F73" i="1"/>
  <c r="G72" i="1"/>
  <c r="E72" i="1"/>
  <c r="D72" i="1"/>
  <c r="G73" i="1"/>
  <c r="D63" i="1"/>
  <c r="E63" i="1"/>
  <c r="G63" i="1"/>
  <c r="D55" i="1"/>
  <c r="F12" i="1"/>
  <c r="F64" i="1"/>
  <c r="D54" i="1"/>
  <c r="F11" i="1"/>
  <c r="D64" i="1"/>
  <c r="D53" i="1"/>
  <c r="F10" i="1"/>
  <c r="D61" i="1"/>
  <c r="F9" i="1"/>
  <c r="F14" i="1"/>
  <c r="F53" i="1"/>
  <c r="E52" i="1"/>
  <c r="D68" i="1"/>
  <c r="D65" i="1"/>
  <c r="F55" i="1"/>
  <c r="D66" i="1"/>
  <c r="F54" i="1"/>
  <c r="F13" i="1"/>
  <c r="D60" i="1"/>
  <c r="D58" i="1"/>
  <c r="D59" i="1"/>
  <c r="G55" i="1"/>
  <c r="D49" i="1"/>
  <c r="D57" i="1"/>
  <c r="E28" i="1"/>
  <c r="D52" i="1"/>
  <c r="G54" i="1"/>
  <c r="G53" i="1"/>
  <c r="E26" i="1"/>
  <c r="E25" i="1"/>
  <c r="G46" i="1"/>
  <c r="G45" i="1"/>
  <c r="G35" i="1"/>
  <c r="E20" i="1"/>
  <c r="G52" i="1"/>
  <c r="G34" i="1"/>
  <c r="E19" i="1"/>
  <c r="D48" i="1"/>
  <c r="E31" i="1"/>
  <c r="E27" i="1"/>
  <c r="D51" i="1"/>
  <c r="F45" i="1"/>
  <c r="F46" i="1"/>
  <c r="D46" i="1"/>
  <c r="D45" i="1"/>
  <c r="D43" i="1"/>
  <c r="D40" i="1"/>
  <c r="D44" i="1"/>
  <c r="D35" i="1"/>
  <c r="D37" i="1"/>
  <c r="D41" i="1"/>
  <c r="D39" i="1"/>
  <c r="E90" i="1"/>
  <c r="E101" i="1"/>
  <c r="E99" i="1"/>
  <c r="E98" i="1"/>
  <c r="E95" i="1"/>
  <c r="E96" i="1"/>
  <c r="D88" i="1"/>
  <c r="E94" i="1"/>
  <c r="D10" i="1"/>
  <c r="D85" i="1"/>
  <c r="D11" i="1"/>
  <c r="D12" i="1"/>
  <c r="D30" i="1"/>
  <c r="D33" i="1"/>
  <c r="D13" i="1"/>
  <c r="D17" i="1"/>
  <c r="D14" i="1"/>
  <c r="G4" i="1"/>
  <c r="D34" i="1"/>
  <c r="D7" i="1"/>
  <c r="D24" i="1"/>
  <c r="D9" i="1"/>
  <c r="A4" i="6" l="1"/>
  <c r="A3" i="6"/>
</calcChain>
</file>

<file path=xl/sharedStrings.xml><?xml version="1.0" encoding="utf-8"?>
<sst xmlns="http://schemas.openxmlformats.org/spreadsheetml/2006/main" count="378" uniqueCount="373">
  <si>
    <t>Angaben zum Unternehmen</t>
  </si>
  <si>
    <t>Name:</t>
  </si>
  <si>
    <t>Telefonnummer:</t>
  </si>
  <si>
    <t>E-Mail-Adresse:</t>
  </si>
  <si>
    <t>Handelsname des Produkts:</t>
  </si>
  <si>
    <t>Angaben zum Produkt</t>
  </si>
  <si>
    <t>Funktion:</t>
  </si>
  <si>
    <t>Name des Unternehmens:</t>
  </si>
  <si>
    <t>Vollständige Anschrift:</t>
  </si>
  <si>
    <t>Emissions- und schadstoffarme Lacke</t>
  </si>
  <si>
    <t>Emissionsarme Bodenbelagsklebstoffe und andere Verlegewerkstoffe</t>
  </si>
  <si>
    <t>Emissionsarme Dichtstoffe für den Innenraum</t>
  </si>
  <si>
    <t>Emissionsarme Putze für den Innenraum</t>
  </si>
  <si>
    <t>Sprache/Language:</t>
  </si>
  <si>
    <t>DE - Deutsch</t>
  </si>
  <si>
    <t>EN - English</t>
  </si>
  <si>
    <t>Low-emission and low-pollutant paints and varnishes</t>
  </si>
  <si>
    <t>Low-emission Flooring Adhesives and other Installation Materials</t>
  </si>
  <si>
    <t>Low-Emission Sealants for Interior Use</t>
  </si>
  <si>
    <t>Low-Emission Internal Plasters</t>
  </si>
  <si>
    <t>Company Information</t>
  </si>
  <si>
    <t>Function:</t>
  </si>
  <si>
    <t>Company Name:</t>
  </si>
  <si>
    <t>Full address:</t>
  </si>
  <si>
    <t>Phone number:</t>
  </si>
  <si>
    <t>E-mail address:</t>
  </si>
  <si>
    <t>Product details</t>
  </si>
  <si>
    <t>Trade name of the product:</t>
  </si>
  <si>
    <t>DE-UZ 12a - Ausgabe Januar 2019</t>
  </si>
  <si>
    <t>DE-UZ 12a - Edition January 2019</t>
  </si>
  <si>
    <t>DE-UZ 113 - Ausgabe Januar 2019</t>
  </si>
  <si>
    <t>DE-UZ 123 - Ausgabe Januar 2019</t>
  </si>
  <si>
    <t>DE-UZ 198 - Ausgabe Januar 2019</t>
  </si>
  <si>
    <t>DE-UZ 113 - Edition January 2019</t>
  </si>
  <si>
    <t>DE-UZ 123 - Edition January 2019</t>
  </si>
  <si>
    <t>DE-UZ 198 - Edition January 2019</t>
  </si>
  <si>
    <t>DE-UZ 102 - Ausgabe Januar 2019</t>
  </si>
  <si>
    <t>Emissionsarme Innenwandfarben</t>
  </si>
  <si>
    <t>DE-UZ 225 - Edition July 2022</t>
  </si>
  <si>
    <t>DE-UZ 225 - Ausgabe Juli 2022</t>
  </si>
  <si>
    <t>Schadstoffarme Fassadenfarben</t>
  </si>
  <si>
    <t>Low-pollutant facade paints</t>
  </si>
  <si>
    <t>Kontaktperson für Rückfragen</t>
  </si>
  <si>
    <t>Contact person for questions</t>
  </si>
  <si>
    <t>Erklärung des</t>
  </si>
  <si>
    <t>Jain</t>
  </si>
  <si>
    <t>Letzte Aktualisierung:</t>
  </si>
  <si>
    <t>Last updated:</t>
  </si>
  <si>
    <t>(großes "X" eintragen)</t>
  </si>
  <si>
    <t>(fill in capital "X")</t>
  </si>
  <si>
    <t>Original</t>
  </si>
  <si>
    <t>Spalte</t>
  </si>
  <si>
    <t>#0001</t>
  </si>
  <si>
    <t>#0002</t>
  </si>
  <si>
    <t>#0003</t>
  </si>
  <si>
    <t>#0004</t>
  </si>
  <si>
    <t>#0005</t>
  </si>
  <si>
    <t>#0006</t>
  </si>
  <si>
    <t>#0007</t>
  </si>
  <si>
    <t>#0008</t>
  </si>
  <si>
    <t>#0009</t>
  </si>
  <si>
    <t>#0010</t>
  </si>
  <si>
    <t>#0011</t>
  </si>
  <si>
    <t>#0012</t>
  </si>
  <si>
    <t>#0013</t>
  </si>
  <si>
    <t>#0014</t>
  </si>
  <si>
    <t>#0015</t>
  </si>
  <si>
    <t>#0016</t>
  </si>
  <si>
    <t>#0017</t>
  </si>
  <si>
    <t>#0018</t>
  </si>
  <si>
    <t>#0019</t>
  </si>
  <si>
    <t>#0020</t>
  </si>
  <si>
    <t>#0021</t>
  </si>
  <si>
    <t>#0022</t>
  </si>
  <si>
    <t>#0023</t>
  </si>
  <si>
    <t>#0024</t>
  </si>
  <si>
    <t>#0025</t>
  </si>
  <si>
    <t>#0026</t>
  </si>
  <si>
    <t>#0027</t>
  </si>
  <si>
    <t>#0028</t>
  </si>
  <si>
    <t>#0029</t>
  </si>
  <si>
    <t>#0030</t>
  </si>
  <si>
    <t>#0031</t>
  </si>
  <si>
    <t>#0032</t>
  </si>
  <si>
    <t>#0033</t>
  </si>
  <si>
    <t>#0034</t>
  </si>
  <si>
    <t>#0035</t>
  </si>
  <si>
    <t>#0036</t>
  </si>
  <si>
    <t>#0037</t>
  </si>
  <si>
    <t>#0038</t>
  </si>
  <si>
    <t>#0039</t>
  </si>
  <si>
    <t>#0040</t>
  </si>
  <si>
    <t>#0041</t>
  </si>
  <si>
    <t>#0042</t>
  </si>
  <si>
    <t>#0043</t>
  </si>
  <si>
    <t>#0044</t>
  </si>
  <si>
    <t>#0045</t>
  </si>
  <si>
    <t>#0046</t>
  </si>
  <si>
    <t>#0047</t>
  </si>
  <si>
    <t>#0048</t>
  </si>
  <si>
    <t>#0049</t>
  </si>
  <si>
    <t>#0050</t>
  </si>
  <si>
    <t>#0051</t>
  </si>
  <si>
    <t>#0052</t>
  </si>
  <si>
    <t>#0053</t>
  </si>
  <si>
    <t>#0054</t>
  </si>
  <si>
    <t>#0055</t>
  </si>
  <si>
    <t>#0056</t>
  </si>
  <si>
    <t>#0057</t>
  </si>
  <si>
    <t>#0058</t>
  </si>
  <si>
    <t>#0059</t>
  </si>
  <si>
    <t>#0060</t>
  </si>
  <si>
    <t>#0061</t>
  </si>
  <si>
    <t>#0062</t>
  </si>
  <si>
    <t>#0063</t>
  </si>
  <si>
    <t>#0064</t>
  </si>
  <si>
    <t>#0065</t>
  </si>
  <si>
    <t>#0066</t>
  </si>
  <si>
    <t>#0067</t>
  </si>
  <si>
    <t>#0068</t>
  </si>
  <si>
    <t>#0069</t>
  </si>
  <si>
    <t>#0070</t>
  </si>
  <si>
    <t>#0071</t>
  </si>
  <si>
    <t>#0072</t>
  </si>
  <si>
    <t>#0073</t>
  </si>
  <si>
    <t>DE-UZ 102 - Edition January 2019</t>
  </si>
  <si>
    <t>#0074</t>
  </si>
  <si>
    <t>Low-emission Interior Wall Paints</t>
  </si>
  <si>
    <t>#0075</t>
  </si>
  <si>
    <t>#0076</t>
  </si>
  <si>
    <t>#0077</t>
  </si>
  <si>
    <t>#0078</t>
  </si>
  <si>
    <t>#0079</t>
  </si>
  <si>
    <t>#0080</t>
  </si>
  <si>
    <t>#0081</t>
  </si>
  <si>
    <t>#0082</t>
  </si>
  <si>
    <t>#0083</t>
  </si>
  <si>
    <t>Anmerkungen:</t>
  </si>
  <si>
    <t>Diese Erklärung kann auch direkt bei RAL eingereicht werden:</t>
  </si>
  <si>
    <t>This declaration may also be presented directly to RAL:</t>
  </si>
  <si>
    <t>Betreff:</t>
  </si>
  <si>
    <t>Subject:</t>
  </si>
  <si>
    <t>Ort:</t>
  </si>
  <si>
    <t>Place:</t>
  </si>
  <si>
    <t>Datum:</t>
  </si>
  <si>
    <t>Date:</t>
  </si>
  <si>
    <t>Autorisierte Unterschrift und Firmenstempel:</t>
  </si>
  <si>
    <t>Authorized signature and company stamp:</t>
  </si>
  <si>
    <t>#0084</t>
  </si>
  <si>
    <t>#0085</t>
  </si>
  <si>
    <t>#0086</t>
  </si>
  <si>
    <t>#0087</t>
  </si>
  <si>
    <t>#0088</t>
  </si>
  <si>
    <t>RAL gGmbH</t>
  </si>
  <si>
    <t>Fränkische Str. 7</t>
  </si>
  <si>
    <t>53229 Bonn</t>
  </si>
  <si>
    <t>+49 (0) 228 688 95 - 190</t>
  </si>
  <si>
    <t>umweltzeichen@ral.de</t>
  </si>
  <si>
    <t>Environment</t>
  </si>
  <si>
    <t>Umwelt</t>
  </si>
  <si>
    <t>Questionnaire on the chemicals used - Annex R</t>
  </si>
  <si>
    <t>Annex R - DE-UZ 2a, 102, 113, 123, 198, 225</t>
  </si>
  <si>
    <t>Anlage R - DE-UZ 12a, 102, 113, 123, 198, 225</t>
  </si>
  <si>
    <t>#0089</t>
  </si>
  <si>
    <t>#0090</t>
  </si>
  <si>
    <t>#0091</t>
  </si>
  <si>
    <t>#0092</t>
  </si>
  <si>
    <t>#0093</t>
  </si>
  <si>
    <t>#0094</t>
  </si>
  <si>
    <t>#0095</t>
  </si>
  <si>
    <t>#0096</t>
  </si>
  <si>
    <t>#0097</t>
  </si>
  <si>
    <t>#0098</t>
  </si>
  <si>
    <t>#0099</t>
  </si>
  <si>
    <t>#0100</t>
  </si>
  <si>
    <t>#0101</t>
  </si>
  <si>
    <t>#0102</t>
  </si>
  <si>
    <t>#0103</t>
  </si>
  <si>
    <t>#0104</t>
  </si>
  <si>
    <t>#0105</t>
  </si>
  <si>
    <t>#0106</t>
  </si>
  <si>
    <t>#0107</t>
  </si>
  <si>
    <t>#0108</t>
  </si>
  <si>
    <t>Notes:</t>
  </si>
  <si>
    <t>(Note: Please ask the manufacturer for the necessary data.</t>
  </si>
  <si>
    <t>You are welcome to forward the document for this purpose).</t>
  </si>
  <si>
    <t>Declaration of the</t>
  </si>
  <si>
    <t>#0109</t>
  </si>
  <si>
    <t>#0110</t>
  </si>
  <si>
    <t>#0111</t>
  </si>
  <si>
    <t>#0112</t>
  </si>
  <si>
    <t>#0113</t>
  </si>
  <si>
    <t>#0114</t>
  </si>
  <si>
    <t>#0115</t>
  </si>
  <si>
    <t>#0116</t>
  </si>
  <si>
    <t>#0117</t>
  </si>
  <si>
    <t>#0118</t>
  </si>
  <si>
    <t>#0119</t>
  </si>
  <si>
    <t>#0120</t>
  </si>
  <si>
    <t>#0121</t>
  </si>
  <si>
    <t>#0122</t>
  </si>
  <si>
    <t>#0123</t>
  </si>
  <si>
    <t>#0124</t>
  </si>
  <si>
    <t>#0125</t>
  </si>
  <si>
    <t>#0126</t>
  </si>
  <si>
    <t>#0127</t>
  </si>
  <si>
    <t>#0128</t>
  </si>
  <si>
    <t>#0129</t>
  </si>
  <si>
    <t>#0130</t>
  </si>
  <si>
    <t>#0131</t>
  </si>
  <si>
    <t>#0132</t>
  </si>
  <si>
    <t>#0133</t>
  </si>
  <si>
    <t>#0134</t>
  </si>
  <si>
    <t>#0135</t>
  </si>
  <si>
    <t>#0136</t>
  </si>
  <si>
    <t>#0137</t>
  </si>
  <si>
    <t>#0138</t>
  </si>
  <si>
    <t>#0139</t>
  </si>
  <si>
    <t>#0140</t>
  </si>
  <si>
    <t>#0141</t>
  </si>
  <si>
    <t>#0142</t>
  </si>
  <si>
    <t>#0143</t>
  </si>
  <si>
    <t>#0144</t>
  </si>
  <si>
    <t>#0145</t>
  </si>
  <si>
    <t>#0146</t>
  </si>
  <si>
    <t>#0147</t>
  </si>
  <si>
    <t>#0148</t>
  </si>
  <si>
    <t>#0149</t>
  </si>
  <si>
    <t>#0150</t>
  </si>
  <si>
    <t>#0151</t>
  </si>
  <si>
    <t>#0152</t>
  </si>
  <si>
    <t>#0153</t>
  </si>
  <si>
    <t>#0154</t>
  </si>
  <si>
    <t>#0155</t>
  </si>
  <si>
    <t>#0156</t>
  </si>
  <si>
    <t>#0157</t>
  </si>
  <si>
    <t>#0158</t>
  </si>
  <si>
    <t>#0159</t>
  </si>
  <si>
    <t>#0160</t>
  </si>
  <si>
    <t>#0161</t>
  </si>
  <si>
    <t>#0162</t>
  </si>
  <si>
    <t>#0163</t>
  </si>
  <si>
    <t>#0164</t>
  </si>
  <si>
    <t>#0165</t>
  </si>
  <si>
    <t>#0166</t>
  </si>
  <si>
    <t>#0167</t>
  </si>
  <si>
    <t>#0168</t>
  </si>
  <si>
    <t>#0169</t>
  </si>
  <si>
    <t>#0170</t>
  </si>
  <si>
    <t>#0171</t>
  </si>
  <si>
    <t>#0172</t>
  </si>
  <si>
    <t>#0173</t>
  </si>
  <si>
    <t>#0174</t>
  </si>
  <si>
    <t>#0175</t>
  </si>
  <si>
    <t>#0176</t>
  </si>
  <si>
    <t>#0177</t>
  </si>
  <si>
    <t>#0178</t>
  </si>
  <si>
    <t>#0179</t>
  </si>
  <si>
    <t>#0180</t>
  </si>
  <si>
    <t>#0181</t>
  </si>
  <si>
    <t>#0182</t>
  </si>
  <si>
    <t>#0183</t>
  </si>
  <si>
    <t>#0184</t>
  </si>
  <si>
    <t>#0185</t>
  </si>
  <si>
    <t>#0186</t>
  </si>
  <si>
    <t>#0187</t>
  </si>
  <si>
    <t>#0188</t>
  </si>
  <si>
    <t>#0189</t>
  </si>
  <si>
    <t>#0190</t>
  </si>
  <si>
    <t>#0191</t>
  </si>
  <si>
    <t>#0192</t>
  </si>
  <si>
    <t>#0193</t>
  </si>
  <si>
    <t>#0194</t>
  </si>
  <si>
    <t>#0195</t>
  </si>
  <si>
    <t>#0196</t>
  </si>
  <si>
    <t>#0197</t>
  </si>
  <si>
    <t>#0198</t>
  </si>
  <si>
    <t>#0199</t>
  </si>
  <si>
    <t>#0200</t>
  </si>
  <si>
    <t>Change Log</t>
  </si>
  <si>
    <t>Deutsch</t>
  </si>
  <si>
    <t>English</t>
  </si>
  <si>
    <t>Erstveröffentlichung</t>
  </si>
  <si>
    <t>First published</t>
  </si>
  <si>
    <t>Fragebogen zur Herstellung von Titandioxidpigmenten - Anlage T</t>
  </si>
  <si>
    <t>Zur Herstellung des oben aufgeführten Produktes wurde folgendes Verfahren verwendet:</t>
  </si>
  <si>
    <t>Sulfatverfahren</t>
  </si>
  <si>
    <t>Chloridverfahren</t>
  </si>
  <si>
    <t>Der Gehalt an Titandioxid im oben genannten Produkt beträgt:</t>
  </si>
  <si>
    <t>Die Werte der Emissionen und Abfälle, die bei der Herstellung von oben aufgeführtem Produkt anfallen, liegen bei:</t>
  </si>
  <si>
    <t>Für das Sulfatverfahren:</t>
  </si>
  <si>
    <t>SOx berechnet als SO₂:</t>
  </si>
  <si>
    <t>Schwefelablauge:</t>
  </si>
  <si>
    <t>(Soll: ≤ 500 kg/t TiO₂-Pigment)</t>
  </si>
  <si>
    <t>Für das Chloridverfahren:</t>
  </si>
  <si>
    <t>Chloridabfälle</t>
  </si>
  <si>
    <t>Sollwert:</t>
  </si>
  <si>
    <t>≤ 103 kg/t TiO₂-Pigment</t>
  </si>
  <si>
    <t>≤ 179 kg/t TiO₂-Pigment</t>
  </si>
  <si>
    <t>≤ 329 kg/t TiO₂-Pigment</t>
  </si>
  <si>
    <t>Folgende Sorten Erz werden in folgendem Verhältnis verwendet:</t>
  </si>
  <si>
    <t>natürliches Rutilerz</t>
  </si>
  <si>
    <t>synthetisches Rutilerz</t>
  </si>
  <si>
    <t>Schlackenerz</t>
  </si>
  <si>
    <t>der einzelnen verwendeten Erzarten Anwendung. Bitte geben Sie hier den berechneten Sollwert an.</t>
  </si>
  <si>
    <t>Hinweise zum Chloridverfahren:</t>
  </si>
  <si>
    <t>SOx-Emissionen gelten nur im Sulfatverfahren</t>
  </si>
  <si>
    <t>Für die Definition von Abfall gilt Artikel 3 der Abfallrahmenrichtlinie 2008/98/EG des Europäischen</t>
  </si>
  <si>
    <t>Parlaments und des Rates. Kann der Titandioxidhersteller Artikel 5 (Herstellung von Nebenprodukten)</t>
  </si>
  <si>
    <t>der Abfallrichtlinie für feste Abfälle entsprechen, werden diese Abfälle ausgenommen.</t>
  </si>
  <si>
    <t xml:space="preserve">Menge der Chlornebenprodukte, die ausgenommen werden können: </t>
  </si>
  <si>
    <t>The company is a titanium dioxide manufacturer.</t>
  </si>
  <si>
    <t>The company is a titanium dioxide supplier.</t>
  </si>
  <si>
    <t>Titandioxid-Herstellers</t>
  </si>
  <si>
    <t>Titandioxid-Lieferanten</t>
  </si>
  <si>
    <t>The following method was used to produce the above-mentioned product:</t>
  </si>
  <si>
    <t>Sulphate process</t>
  </si>
  <si>
    <t>Chloride process</t>
  </si>
  <si>
    <t>The titanium dioxide content in the above-mentioned product is:</t>
  </si>
  <si>
    <t>% (w/w)</t>
  </si>
  <si>
    <t>The emissions and wastes from the production of the above-mentioned product amount to:</t>
  </si>
  <si>
    <t>For the sulphate process:</t>
  </si>
  <si>
    <t>SOx calculated as SO₂:</t>
  </si>
  <si>
    <t>Sulphate waste liquor:</t>
  </si>
  <si>
    <t>kg/t of TiO₂ pigment</t>
  </si>
  <si>
    <t>(target value: ≤ 7.0 kg/t of TiO₂ pigment)</t>
  </si>
  <si>
    <t>(target value: ≤ 500 kg/t of TiO₂ pigment)</t>
  </si>
  <si>
    <t>For the chloride process:</t>
  </si>
  <si>
    <t>Chloride wastes</t>
  </si>
  <si>
    <t>Target value:</t>
  </si>
  <si>
    <t>≤ 103 kg/t of TiO₂ pigment</t>
  </si>
  <si>
    <t>≤ 179 kg/t of TiO₂ pigment</t>
  </si>
  <si>
    <t>≤ 329 kg/t of TiO₂ pigment</t>
  </si>
  <si>
    <t>The following types of ore are used in the following proportions:</t>
  </si>
  <si>
    <t>Natural rutile ore</t>
  </si>
  <si>
    <t>Synthetic rutile ore</t>
  </si>
  <si>
    <t>Slag ore</t>
  </si>
  <si>
    <t>of the individual ore types used. Please indicate the calculated target value.</t>
  </si>
  <si>
    <t>Information on the Chloride Process:</t>
  </si>
  <si>
    <t>SOx emissions apply to the sulphate process only.</t>
  </si>
  <si>
    <t>The definition of waste can be seen from Article 3 of the Waste Framework Directive 2008/98/EC of</t>
  </si>
  <si>
    <t>the European Parliament and of the Council. If the manufacturer of titanium dioxide can satisfy Article</t>
  </si>
  <si>
    <t>5 (by-product production) of the Waste Framework Directive for solid wastes these wastes shall be exempt.</t>
  </si>
  <si>
    <t>Amount of the chlorine by-products that may be exempted:</t>
  </si>
  <si>
    <t>Remarks:</t>
  </si>
  <si>
    <t>Gew.-%</t>
  </si>
  <si>
    <t xml:space="preserve">kg/t TiO₂-Pigment </t>
  </si>
  <si>
    <t>(Soll: ≤  7.0 kg/t TiO₂-Pigment)</t>
  </si>
  <si>
    <t>%</t>
  </si>
  <si>
    <t>Sollwert [kg/t TiO₂-Pigment]*</t>
  </si>
  <si>
    <t>target value [kg/t of TiO₂ pigment]*</t>
  </si>
  <si>
    <t>*</t>
  </si>
  <si>
    <t>Bei Verwendung von mehr als einer Sorte Erz verwendet, finden die Werte im Verhältnis zur Menge</t>
  </si>
  <si>
    <t>If more than one type of ore is used the values apply in proportion to the quantity</t>
  </si>
  <si>
    <t>a)</t>
  </si>
  <si>
    <t>b)</t>
  </si>
  <si>
    <t>c)</t>
  </si>
  <si>
    <t>Es werden mehr als eine Sorte Erz verwendet und eine Aufschlüsselung erfolgt:</t>
  </si>
  <si>
    <t>Es wird jeweils nur eine Sorte Erz verwendet:</t>
  </si>
  <si>
    <t>Es werden mehr als eine Sorte Erz verwendet und eine Aufschlüsselung findet NICHT statt:</t>
  </si>
  <si>
    <t>More than one type of ore is used and their proportions are NOT specified:</t>
  </si>
  <si>
    <t>More than one type of ore is used and their proportions are specified:</t>
  </si>
  <si>
    <t>Just one type of ore is used:</t>
  </si>
  <si>
    <t>Istwert:</t>
  </si>
  <si>
    <t>Actual value:</t>
  </si>
  <si>
    <t>Erzmischung</t>
  </si>
  <si>
    <t>Ore mixture</t>
  </si>
  <si>
    <t>Hesteller. Sie können dazu das Dokument gerne weiterleiten.)</t>
  </si>
  <si>
    <t>(Hinweis: Bitte erfragen Sie die notwendigen Daten beim</t>
  </si>
  <si>
    <t>Falls keine Aufschlüsselung erfolgt, wird der Soll-Wert analog zur Verwendung</t>
  </si>
  <si>
    <t>von natürlichem Rutilerz zu Grunde gelegt:</t>
  </si>
  <si>
    <t>If the proportions are not specified the target value forms the basis by analogy</t>
  </si>
  <si>
    <t>with the use of natural rutile ore: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</si>
</sst>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u/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rgb="FF000000"/>
      <name val="Verdana"/>
      <family val="2"/>
    </font>
    <font>
      <b/>
      <sz val="10"/>
      <color theme="0"/>
      <name val="Verdana"/>
      <family val="2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4"/>
      <color theme="1"/>
      <name val="Verdana"/>
      <family val="2"/>
    </font>
    <font>
      <sz val="10"/>
      <color rgb="FFFF0000"/>
      <name val="Verdan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Verdana"/>
      <family val="2"/>
    </font>
    <font>
      <sz val="10"/>
      <color rgb="FFCC0000"/>
      <name val="Verdana"/>
      <family val="2"/>
    </font>
    <font>
      <i/>
      <sz val="10"/>
      <name val="Verdana"/>
      <family val="2"/>
    </font>
    <font>
      <b/>
      <i/>
      <sz val="10"/>
      <name val="Verdana"/>
      <family val="2"/>
    </font>
    <font>
      <b/>
      <i/>
      <sz val="10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F1F7FD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81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0" fillId="0" borderId="0" xfId="0" applyFont="1" applyFill="1" applyBorder="1"/>
    <xf numFmtId="0" fontId="11" fillId="0" borderId="0" xfId="0" applyFont="1"/>
    <xf numFmtId="0" fontId="11" fillId="0" borderId="0" xfId="0" applyFont="1" applyFill="1" applyBorder="1"/>
    <xf numFmtId="0" fontId="11" fillId="0" borderId="0" xfId="0" applyFont="1" applyFill="1"/>
    <xf numFmtId="0" fontId="13" fillId="2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left" vertical="center"/>
    </xf>
    <xf numFmtId="0" fontId="14" fillId="6" borderId="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0" fontId="13" fillId="7" borderId="0" xfId="0" applyFont="1" applyFill="1" applyAlignment="1" applyProtection="1">
      <alignment vertical="center"/>
    </xf>
    <xf numFmtId="0" fontId="13" fillId="7" borderId="0" xfId="0" applyFont="1" applyFill="1" applyAlignment="1" applyProtection="1">
      <alignment horizontal="right" vertical="center"/>
    </xf>
    <xf numFmtId="0" fontId="13" fillId="7" borderId="0" xfId="0" quotePrefix="1" applyFont="1" applyFill="1" applyAlignment="1" applyProtection="1">
      <alignment vertical="center"/>
    </xf>
    <xf numFmtId="0" fontId="16" fillId="7" borderId="0" xfId="1" applyFont="1" applyFill="1" applyAlignment="1" applyProtection="1">
      <alignment vertical="center"/>
    </xf>
    <xf numFmtId="0" fontId="13" fillId="7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14" fontId="13" fillId="2" borderId="0" xfId="0" applyNumberFormat="1" applyFont="1" applyFill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left" vertical="center"/>
    </xf>
    <xf numFmtId="0" fontId="19" fillId="2" borderId="0" xfId="0" applyFont="1" applyFill="1" applyBorder="1" applyAlignment="1" applyProtection="1">
      <alignment horizontal="left" vertical="center"/>
    </xf>
    <xf numFmtId="0" fontId="18" fillId="2" borderId="0" xfId="0" applyFont="1" applyFill="1" applyBorder="1" applyAlignment="1" applyProtection="1">
      <alignment horizontal="left" vertical="center"/>
    </xf>
    <xf numFmtId="0" fontId="18" fillId="2" borderId="0" xfId="0" applyFont="1" applyFill="1" applyBorder="1" applyAlignment="1" applyProtection="1">
      <alignment horizontal="center" vertical="center"/>
    </xf>
    <xf numFmtId="0" fontId="20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 vertical="center"/>
    </xf>
    <xf numFmtId="0" fontId="20" fillId="2" borderId="0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horizontal="right" vertical="center"/>
    </xf>
    <xf numFmtId="14" fontId="3" fillId="2" borderId="0" xfId="0" applyNumberFormat="1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horizontal="right" vertical="center"/>
    </xf>
    <xf numFmtId="0" fontId="7" fillId="3" borderId="0" xfId="0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vertical="center"/>
    </xf>
    <xf numFmtId="0" fontId="6" fillId="3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vertical="center"/>
    </xf>
    <xf numFmtId="0" fontId="12" fillId="2" borderId="0" xfId="0" applyFont="1" applyFill="1" applyBorder="1" applyAlignment="1" applyProtection="1">
      <alignment vertical="center"/>
    </xf>
    <xf numFmtId="0" fontId="17" fillId="2" borderId="0" xfId="0" applyFont="1" applyFill="1" applyBorder="1" applyAlignment="1" applyProtection="1">
      <alignment vertical="center"/>
    </xf>
    <xf numFmtId="0" fontId="17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20" fillId="2" borderId="0" xfId="0" applyFont="1" applyFill="1" applyBorder="1" applyAlignment="1" applyProtection="1">
      <alignment vertical="center"/>
    </xf>
    <xf numFmtId="0" fontId="1" fillId="2" borderId="0" xfId="0" applyFont="1" applyFill="1" applyAlignment="1" applyProtection="1">
      <alignment horizontal="center" vertical="center"/>
    </xf>
    <xf numFmtId="0" fontId="13" fillId="5" borderId="1" xfId="0" applyFont="1" applyFill="1" applyBorder="1" applyAlignment="1" applyProtection="1">
      <alignment horizontal="center" vertical="center"/>
      <protection locked="0"/>
    </xf>
    <xf numFmtId="0" fontId="13" fillId="5" borderId="1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1" fillId="5" borderId="3" xfId="0" applyFont="1" applyFill="1" applyBorder="1" applyAlignment="1" applyProtection="1">
      <alignment horizontal="left" vertical="center"/>
      <protection locked="0"/>
    </xf>
    <xf numFmtId="0" fontId="1" fillId="5" borderId="8" xfId="0" applyFont="1" applyFill="1" applyBorder="1" applyAlignment="1" applyProtection="1">
      <alignment horizontal="left" vertical="center"/>
      <protection locked="0"/>
    </xf>
    <xf numFmtId="0" fontId="1" fillId="5" borderId="4" xfId="0" applyFont="1" applyFill="1" applyBorder="1" applyAlignment="1" applyProtection="1">
      <alignment horizontal="left" vertical="center"/>
      <protection locked="0"/>
    </xf>
    <xf numFmtId="0" fontId="1" fillId="5" borderId="5" xfId="0" applyFont="1" applyFill="1" applyBorder="1" applyAlignment="1" applyProtection="1">
      <alignment horizontal="left" vertical="center"/>
      <protection locked="0"/>
    </xf>
    <xf numFmtId="0" fontId="1" fillId="5" borderId="0" xfId="0" applyFont="1" applyFill="1" applyBorder="1" applyAlignment="1" applyProtection="1">
      <alignment horizontal="left" vertical="center"/>
      <protection locked="0"/>
    </xf>
    <xf numFmtId="0" fontId="1" fillId="5" borderId="2" xfId="0" applyFont="1" applyFill="1" applyBorder="1" applyAlignment="1" applyProtection="1">
      <alignment horizontal="left" vertical="center"/>
      <protection locked="0"/>
    </xf>
    <xf numFmtId="0" fontId="1" fillId="5" borderId="6" xfId="0" applyFont="1" applyFill="1" applyBorder="1" applyAlignment="1" applyProtection="1">
      <alignment horizontal="center" vertical="center"/>
      <protection locked="0"/>
    </xf>
    <xf numFmtId="0" fontId="1" fillId="5" borderId="9" xfId="0" applyFont="1" applyFill="1" applyBorder="1" applyAlignment="1" applyProtection="1">
      <alignment horizontal="center" vertical="center"/>
      <protection locked="0"/>
    </xf>
    <xf numFmtId="0" fontId="1" fillId="5" borderId="7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top" wrapText="1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F3399"/>
      <color rgb="FFCC0000"/>
      <color rgb="FFFFFFCC"/>
      <color rgb="FFCC9900"/>
      <color rgb="FF006699"/>
      <color rgb="FFCCFFFF"/>
      <color rgb="FFCCECFF"/>
      <color rgb="FF3333FF"/>
      <color rgb="FFFFCC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80010</xdr:colOff>
      <xdr:row>1</xdr:row>
      <xdr:rowOff>0</xdr:rowOff>
    </xdr:from>
    <xdr:ext cx="876616" cy="568575"/>
    <xdr:pic>
      <xdr:nvPicPr>
        <xdr:cNvPr id="2" name="Grafik 1">
          <a:extLst>
            <a:ext uri="{FF2B5EF4-FFF2-40B4-BE49-F238E27FC236}">
              <a16:creationId xmlns:a16="http://schemas.microsoft.com/office/drawing/2014/main" id="{58E0275D-F75E-4D9D-8AC9-55EB3D425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70" y="480060"/>
          <a:ext cx="876616" cy="5609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mweltzeichen@ral.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CBA4C-792F-4C28-A888-EE699545B93F}">
  <dimension ref="A1:Z134"/>
  <sheetViews>
    <sheetView tabSelected="1" zoomScaleNormal="100" zoomScalePageLayoutView="75" workbookViewId="0">
      <selection activeCell="H2" sqref="H2"/>
    </sheetView>
  </sheetViews>
  <sheetFormatPr baseColWidth="10" defaultRowHeight="15" customHeight="1" x14ac:dyDescent="0.25"/>
  <cols>
    <col min="1" max="1" width="1.42578125" style="48" customWidth="1"/>
    <col min="2" max="2" width="3.140625" style="66" customWidth="1"/>
    <col min="3" max="3" width="1.5703125" style="66" customWidth="1"/>
    <col min="4" max="4" width="24.42578125" style="48" customWidth="1"/>
    <col min="5" max="5" width="16.140625" style="48" customWidth="1"/>
    <col min="6" max="6" width="24.42578125" style="48" customWidth="1"/>
    <col min="7" max="7" width="31.5703125" style="48" customWidth="1"/>
    <col min="8" max="8" width="18.7109375" style="48" customWidth="1"/>
    <col min="9" max="9" width="1.42578125" style="48" customWidth="1"/>
    <col min="10" max="16384" width="11.42578125" style="48"/>
  </cols>
  <sheetData>
    <row r="1" spans="1:9" ht="7.5" customHeight="1" x14ac:dyDescent="0.25">
      <c r="B1" s="33"/>
      <c r="C1" s="33"/>
      <c r="D1" s="29"/>
      <c r="E1" s="29"/>
      <c r="F1" s="29"/>
      <c r="G1" s="49"/>
      <c r="H1" s="49"/>
      <c r="I1" s="29"/>
    </row>
    <row r="2" spans="1:9" ht="15" customHeight="1" x14ac:dyDescent="0.25">
      <c r="B2" s="33"/>
      <c r="C2" s="33"/>
      <c r="D2" s="29"/>
      <c r="E2" s="29"/>
      <c r="F2" s="29"/>
      <c r="G2" s="49" t="s">
        <v>13</v>
      </c>
      <c r="H2" s="27" t="s">
        <v>14</v>
      </c>
      <c r="I2" s="29"/>
    </row>
    <row r="3" spans="1:9" ht="15" customHeight="1" x14ac:dyDescent="0.25">
      <c r="B3" s="33"/>
      <c r="C3" s="33"/>
      <c r="D3" s="29"/>
      <c r="E3" s="29"/>
      <c r="F3" s="29"/>
      <c r="G3" s="49"/>
      <c r="H3" s="45"/>
      <c r="I3" s="29"/>
    </row>
    <row r="4" spans="1:9" ht="15" customHeight="1" x14ac:dyDescent="0.25">
      <c r="B4" s="33"/>
      <c r="C4" s="33"/>
      <c r="D4" s="29"/>
      <c r="E4" s="29"/>
      <c r="F4" s="29"/>
      <c r="G4" s="49" t="str">
        <f>VLOOKUP("#0001",translation,code,FALSE)</f>
        <v>Letzte Aktualisierung:</v>
      </c>
      <c r="H4" s="50">
        <f>'Change Log'!$B$5</f>
        <v>44928</v>
      </c>
      <c r="I4" s="29"/>
    </row>
    <row r="5" spans="1:9" ht="15" customHeight="1" x14ac:dyDescent="0.25">
      <c r="B5" s="33"/>
      <c r="C5" s="33"/>
      <c r="D5" s="29"/>
      <c r="E5" s="29"/>
      <c r="F5" s="29"/>
      <c r="G5" s="29"/>
      <c r="H5" s="29"/>
      <c r="I5" s="29"/>
    </row>
    <row r="6" spans="1:9" ht="7.5" customHeight="1" x14ac:dyDescent="0.25">
      <c r="A6" s="51"/>
      <c r="B6" s="52"/>
      <c r="C6" s="52"/>
      <c r="D6" s="53"/>
      <c r="E6" s="53"/>
      <c r="F6" s="53"/>
      <c r="G6" s="53"/>
      <c r="H6" s="53"/>
      <c r="I6" s="53"/>
    </row>
    <row r="7" spans="1:9" ht="15" customHeight="1" x14ac:dyDescent="0.25">
      <c r="A7" s="51"/>
      <c r="B7" s="54"/>
      <c r="C7" s="54"/>
      <c r="D7" s="55" t="str">
        <f>VLOOKUP("#0002",translation,code,FALSE)</f>
        <v>Fragebogen zur Herstellung von Titandioxidpigmenten - Anlage T</v>
      </c>
      <c r="E7" s="55"/>
      <c r="F7" s="55"/>
      <c r="G7" s="56"/>
      <c r="H7" s="56"/>
      <c r="I7" s="53"/>
    </row>
    <row r="8" spans="1:9" ht="15" customHeight="1" x14ac:dyDescent="0.25">
      <c r="A8" s="51"/>
      <c r="B8" s="54"/>
      <c r="C8" s="54"/>
      <c r="D8" s="55"/>
      <c r="E8" s="55"/>
      <c r="F8" s="55"/>
      <c r="G8" s="57"/>
      <c r="H8" s="57"/>
      <c r="I8" s="53"/>
    </row>
    <row r="9" spans="1:9" ht="15" customHeight="1" x14ac:dyDescent="0.25">
      <c r="A9" s="51"/>
      <c r="B9" s="54"/>
      <c r="C9" s="54"/>
      <c r="D9" s="58" t="str">
        <f>VLOOKUP("#0003",translation,code,FALSE)</f>
        <v>DE-UZ 12a - Ausgabe Januar 2019</v>
      </c>
      <c r="E9" s="57"/>
      <c r="F9" s="57" t="str">
        <f>VLOOKUP("#0008",translation,code,FALSE)</f>
        <v>Emissions- und schadstoffarme Lacke</v>
      </c>
      <c r="G9" s="57"/>
      <c r="H9" s="57"/>
      <c r="I9" s="53"/>
    </row>
    <row r="10" spans="1:9" ht="15" customHeight="1" x14ac:dyDescent="0.25">
      <c r="A10" s="51"/>
      <c r="B10" s="54"/>
      <c r="C10" s="54"/>
      <c r="D10" s="58" t="str">
        <f>VLOOKUP("#0073",translation,code,FALSE)</f>
        <v>DE-UZ 102 - Ausgabe Januar 2019</v>
      </c>
      <c r="E10" s="57"/>
      <c r="F10" s="57" t="str">
        <f>VLOOKUP("#0074",translation,code,FALSE)</f>
        <v>Emissionsarme Innenwandfarben</v>
      </c>
      <c r="G10" s="57"/>
      <c r="H10" s="57"/>
      <c r="I10" s="53"/>
    </row>
    <row r="11" spans="1:9" ht="15" customHeight="1" x14ac:dyDescent="0.25">
      <c r="A11" s="51"/>
      <c r="B11" s="54"/>
      <c r="C11" s="54"/>
      <c r="D11" s="58" t="str">
        <f>VLOOKUP("#0004",translation,code,FALSE)</f>
        <v>DE-UZ 113 - Ausgabe Januar 2019</v>
      </c>
      <c r="E11" s="57"/>
      <c r="F11" s="57" t="str">
        <f>VLOOKUP("#0009",translation,code,FALSE)</f>
        <v>Emissionsarme Bodenbelagsklebstoffe und andere Verlegewerkstoffe</v>
      </c>
      <c r="G11" s="57"/>
      <c r="H11" s="57"/>
      <c r="I11" s="53"/>
    </row>
    <row r="12" spans="1:9" ht="15" customHeight="1" x14ac:dyDescent="0.25">
      <c r="A12" s="51"/>
      <c r="B12" s="54"/>
      <c r="C12" s="54"/>
      <c r="D12" s="58" t="str">
        <f>VLOOKUP("#0005",translation,code,FALSE)</f>
        <v>DE-UZ 123 - Ausgabe Januar 2019</v>
      </c>
      <c r="E12" s="57"/>
      <c r="F12" s="57" t="str">
        <f>VLOOKUP("#0010",translation,code,FALSE)</f>
        <v>Emissionsarme Dichtstoffe für den Innenraum</v>
      </c>
      <c r="G12" s="57"/>
      <c r="H12" s="57"/>
      <c r="I12" s="53"/>
    </row>
    <row r="13" spans="1:9" ht="15" customHeight="1" x14ac:dyDescent="0.25">
      <c r="A13" s="51"/>
      <c r="B13" s="54"/>
      <c r="C13" s="54"/>
      <c r="D13" s="58" t="str">
        <f>VLOOKUP("#0006",translation,code,FALSE)</f>
        <v>DE-UZ 198 - Ausgabe Januar 2019</v>
      </c>
      <c r="E13" s="57"/>
      <c r="F13" s="57" t="str">
        <f>VLOOKUP("#0011",translation,code,FALSE)</f>
        <v>Emissionsarme Putze für den Innenraum</v>
      </c>
      <c r="G13" s="57"/>
      <c r="H13" s="57"/>
      <c r="I13" s="53"/>
    </row>
    <row r="14" spans="1:9" ht="15" customHeight="1" x14ac:dyDescent="0.25">
      <c r="A14" s="51"/>
      <c r="B14" s="54"/>
      <c r="C14" s="54"/>
      <c r="D14" s="58" t="str">
        <f>VLOOKUP("#0007",translation,code,FALSE)</f>
        <v>DE-UZ 225 - Ausgabe Juli 2022</v>
      </c>
      <c r="E14" s="57"/>
      <c r="F14" s="57" t="str">
        <f>VLOOKUP("#0012",translation,code,FALSE)</f>
        <v>Schadstoffarme Fassadenfarben</v>
      </c>
      <c r="G14" s="57"/>
      <c r="H14" s="57"/>
      <c r="I14" s="53"/>
    </row>
    <row r="15" spans="1:9" ht="7.5" customHeight="1" x14ac:dyDescent="0.25">
      <c r="A15" s="51"/>
      <c r="B15" s="54"/>
      <c r="C15" s="54"/>
      <c r="D15" s="58"/>
      <c r="E15" s="58"/>
      <c r="F15" s="58"/>
      <c r="G15" s="57"/>
      <c r="H15" s="57"/>
      <c r="I15" s="53"/>
    </row>
    <row r="16" spans="1:9" ht="15" customHeight="1" x14ac:dyDescent="0.25">
      <c r="B16" s="33"/>
      <c r="C16" s="33"/>
      <c r="D16" s="29"/>
      <c r="E16" s="29"/>
      <c r="F16" s="29"/>
      <c r="G16" s="29"/>
      <c r="H16" s="29"/>
      <c r="I16" s="29"/>
    </row>
    <row r="17" spans="2:9" ht="15" customHeight="1" x14ac:dyDescent="0.25">
      <c r="B17" s="33"/>
      <c r="C17" s="33"/>
      <c r="D17" s="59" t="str">
        <f>VLOOKUP("#0013",translation,code,FALSE)</f>
        <v>Angaben zum Unternehmen</v>
      </c>
      <c r="E17" s="59"/>
      <c r="F17" s="59"/>
      <c r="G17" s="31"/>
      <c r="H17" s="31"/>
      <c r="I17" s="29"/>
    </row>
    <row r="18" spans="2:9" ht="15" customHeight="1" x14ac:dyDescent="0.25">
      <c r="B18" s="33"/>
      <c r="C18" s="33"/>
      <c r="D18" s="29"/>
      <c r="E18" s="29"/>
      <c r="F18" s="29"/>
      <c r="G18" s="29"/>
      <c r="H18" s="29"/>
      <c r="I18" s="29"/>
    </row>
    <row r="19" spans="2:9" ht="15" customHeight="1" x14ac:dyDescent="0.25">
      <c r="B19" s="33"/>
      <c r="C19" s="33"/>
      <c r="D19" s="31"/>
      <c r="E19" s="31" t="str">
        <f>VLOOKUP("#0014",translation,code,FALSE)</f>
        <v>Name des Unternehmens:</v>
      </c>
      <c r="F19" s="69"/>
      <c r="G19" s="69"/>
      <c r="H19" s="69"/>
      <c r="I19" s="29"/>
    </row>
    <row r="20" spans="2:9" ht="15" customHeight="1" x14ac:dyDescent="0.25">
      <c r="B20" s="33"/>
      <c r="C20" s="33"/>
      <c r="D20" s="31"/>
      <c r="E20" s="31" t="str">
        <f>VLOOKUP("#0015",translation,code,FALSE)</f>
        <v>Vollständige Anschrift:</v>
      </c>
      <c r="F20" s="70"/>
      <c r="G20" s="71"/>
      <c r="H20" s="72"/>
      <c r="I20" s="29"/>
    </row>
    <row r="21" spans="2:9" ht="15" customHeight="1" x14ac:dyDescent="0.25">
      <c r="B21" s="33"/>
      <c r="C21" s="33"/>
      <c r="D21" s="29"/>
      <c r="E21" s="29"/>
      <c r="F21" s="73"/>
      <c r="G21" s="74"/>
      <c r="H21" s="75"/>
      <c r="I21" s="29"/>
    </row>
    <row r="22" spans="2:9" ht="15" customHeight="1" x14ac:dyDescent="0.25">
      <c r="B22" s="33"/>
      <c r="C22" s="33"/>
      <c r="D22" s="29"/>
      <c r="E22" s="29"/>
      <c r="F22" s="76"/>
      <c r="G22" s="77"/>
      <c r="H22" s="78"/>
      <c r="I22" s="29"/>
    </row>
    <row r="23" spans="2:9" ht="15" customHeight="1" x14ac:dyDescent="0.25">
      <c r="B23" s="33"/>
      <c r="C23" s="33"/>
      <c r="D23" s="29"/>
      <c r="E23" s="29"/>
      <c r="F23" s="32"/>
      <c r="G23" s="32"/>
      <c r="H23" s="29"/>
      <c r="I23" s="29"/>
    </row>
    <row r="24" spans="2:9" ht="15" customHeight="1" x14ac:dyDescent="0.25">
      <c r="B24" s="33"/>
      <c r="C24" s="33"/>
      <c r="D24" s="59" t="str">
        <f>VLOOKUP("#0016",translation,code,FALSE)</f>
        <v>Kontaktperson für Rückfragen</v>
      </c>
      <c r="E24" s="59"/>
      <c r="F24" s="32"/>
      <c r="G24" s="32"/>
      <c r="H24" s="29"/>
      <c r="I24" s="29"/>
    </row>
    <row r="25" spans="2:9" ht="15" customHeight="1" x14ac:dyDescent="0.25">
      <c r="B25" s="33"/>
      <c r="C25" s="33"/>
      <c r="D25" s="31"/>
      <c r="E25" s="31" t="str">
        <f>VLOOKUP("#0017",translation,code,FALSE)</f>
        <v>Name:</v>
      </c>
      <c r="F25" s="69"/>
      <c r="G25" s="69"/>
      <c r="H25" s="69"/>
      <c r="I25" s="29"/>
    </row>
    <row r="26" spans="2:9" ht="15" customHeight="1" x14ac:dyDescent="0.25">
      <c r="B26" s="33"/>
      <c r="C26" s="33"/>
      <c r="D26" s="31"/>
      <c r="E26" s="31" t="str">
        <f>VLOOKUP("#0018",translation,code,FALSE)</f>
        <v>Funktion:</v>
      </c>
      <c r="F26" s="69"/>
      <c r="G26" s="69"/>
      <c r="H26" s="69"/>
      <c r="I26" s="29"/>
    </row>
    <row r="27" spans="2:9" ht="15" customHeight="1" x14ac:dyDescent="0.25">
      <c r="B27" s="33"/>
      <c r="C27" s="33"/>
      <c r="D27" s="31"/>
      <c r="E27" s="31" t="str">
        <f>VLOOKUP("#0019",translation,code,FALSE)</f>
        <v>Telefonnummer:</v>
      </c>
      <c r="F27" s="69"/>
      <c r="G27" s="69"/>
      <c r="H27" s="69"/>
      <c r="I27" s="29"/>
    </row>
    <row r="28" spans="2:9" ht="15" customHeight="1" x14ac:dyDescent="0.25">
      <c r="B28" s="33"/>
      <c r="C28" s="33"/>
      <c r="D28" s="31"/>
      <c r="E28" s="31" t="str">
        <f>VLOOKUP("#0020",translation,code,FALSE)</f>
        <v>E-Mail-Adresse:</v>
      </c>
      <c r="F28" s="69"/>
      <c r="G28" s="69"/>
      <c r="H28" s="69"/>
      <c r="I28" s="29"/>
    </row>
    <row r="29" spans="2:9" ht="15" customHeight="1" x14ac:dyDescent="0.25">
      <c r="B29" s="33"/>
      <c r="C29" s="33"/>
      <c r="D29" s="29"/>
      <c r="E29" s="29"/>
      <c r="F29" s="32"/>
      <c r="G29" s="32"/>
      <c r="H29" s="29"/>
      <c r="I29" s="29"/>
    </row>
    <row r="30" spans="2:9" ht="15" customHeight="1" x14ac:dyDescent="0.25">
      <c r="B30" s="33"/>
      <c r="C30" s="33"/>
      <c r="D30" s="59" t="str">
        <f>VLOOKUP("#0021",translation,code,FALSE)</f>
        <v>Angaben zum Produkt</v>
      </c>
      <c r="E30" s="59"/>
      <c r="F30" s="32"/>
      <c r="G30" s="32"/>
      <c r="H30" s="29"/>
      <c r="I30" s="29"/>
    </row>
    <row r="31" spans="2:9" ht="15" customHeight="1" x14ac:dyDescent="0.25">
      <c r="B31" s="33"/>
      <c r="C31" s="33"/>
      <c r="D31" s="31"/>
      <c r="E31" s="31" t="str">
        <f>VLOOKUP("#0022",translation,code,FALSE)</f>
        <v>Handelsname des Produkts:</v>
      </c>
      <c r="F31" s="79"/>
      <c r="G31" s="79"/>
      <c r="H31" s="79"/>
      <c r="I31" s="29"/>
    </row>
    <row r="32" spans="2:9" ht="15" customHeight="1" x14ac:dyDescent="0.25">
      <c r="B32" s="33"/>
      <c r="C32" s="33"/>
      <c r="D32" s="29"/>
      <c r="E32" s="29"/>
      <c r="F32" s="29"/>
      <c r="G32" s="29"/>
      <c r="H32" s="29"/>
      <c r="I32" s="29"/>
    </row>
    <row r="33" spans="2:26" ht="15" customHeight="1" x14ac:dyDescent="0.25">
      <c r="B33" s="33"/>
      <c r="C33" s="33"/>
      <c r="D33" s="30" t="str">
        <f>VLOOKUP("#0023",translation,code,FALSE)</f>
        <v>Erklärung des</v>
      </c>
      <c r="E33" s="30"/>
      <c r="F33" s="29"/>
      <c r="G33" s="60" t="str">
        <f>IF(Information!$H$2=Text!$B$1,Text!$B$26,Text!$C$26)</f>
        <v>(großes "X" eintragen)</v>
      </c>
      <c r="H33" s="60"/>
      <c r="I33" s="29"/>
    </row>
    <row r="34" spans="2:26" ht="15" customHeight="1" x14ac:dyDescent="0.25">
      <c r="B34" s="28"/>
      <c r="C34" s="33"/>
      <c r="D34" s="29" t="str">
        <f>VLOOKUP("#0025",translation,code,FALSE)</f>
        <v>Titandioxid-Herstellers</v>
      </c>
      <c r="E34" s="29"/>
      <c r="F34" s="29"/>
      <c r="G34" s="61" t="str">
        <f>IF(B35&lt;&gt;"",VLOOKUP("#0027",translation,code,FALSE),"")</f>
        <v/>
      </c>
      <c r="H34" s="61"/>
      <c r="I34" s="29"/>
    </row>
    <row r="35" spans="2:26" ht="15" customHeight="1" x14ac:dyDescent="0.25">
      <c r="B35" s="28"/>
      <c r="C35" s="33"/>
      <c r="D35" s="29" t="str">
        <f>VLOOKUP("#0026",translation,code,FALSE)</f>
        <v>Titandioxid-Lieferanten</v>
      </c>
      <c r="E35" s="29"/>
      <c r="F35" s="29"/>
      <c r="G35" s="62" t="str">
        <f>IF(B35&lt;&gt;"",VLOOKUP("#0028",translation,code,FALSE),"")</f>
        <v/>
      </c>
      <c r="H35" s="62"/>
      <c r="I35" s="29"/>
    </row>
    <row r="36" spans="2:26" ht="15" customHeight="1" x14ac:dyDescent="0.25">
      <c r="B36" s="33"/>
      <c r="C36" s="33"/>
      <c r="D36" s="29"/>
      <c r="E36" s="29"/>
      <c r="F36" s="29"/>
      <c r="G36" s="29"/>
      <c r="H36" s="29"/>
      <c r="I36" s="29"/>
    </row>
    <row r="37" spans="2:26" ht="15" customHeight="1" x14ac:dyDescent="0.25">
      <c r="B37" s="33"/>
      <c r="C37" s="33"/>
      <c r="D37" s="32" t="str">
        <f>VLOOKUP("#0032",translation,code,FALSE)</f>
        <v>Der Gehalt an Titandioxid im oben genannten Produkt beträgt:</v>
      </c>
      <c r="E37" s="32"/>
      <c r="F37" s="32"/>
      <c r="G37" s="47"/>
      <c r="H37" s="32" t="str">
        <f>VLOOKUP("#0033",translation,code,FALSE)</f>
        <v>Gew.-%</v>
      </c>
      <c r="I37" s="29"/>
      <c r="J37" s="29"/>
    </row>
    <row r="38" spans="2:26" ht="15" customHeight="1" x14ac:dyDescent="0.25">
      <c r="B38" s="33"/>
      <c r="C38" s="33"/>
      <c r="D38" s="32"/>
      <c r="E38" s="32"/>
      <c r="F38" s="32"/>
      <c r="G38" s="32"/>
      <c r="H38" s="32"/>
      <c r="I38" s="29"/>
      <c r="J38" s="29"/>
    </row>
    <row r="39" spans="2:26" ht="15" customHeight="1" x14ac:dyDescent="0.25">
      <c r="B39" s="33"/>
      <c r="C39" s="33"/>
      <c r="D39" s="30" t="str">
        <f>VLOOKUP("#0029",translation,code,FALSE)</f>
        <v>Zur Herstellung des oben aufgeführten Produktes wurde folgendes Verfahren verwendet:</v>
      </c>
      <c r="E39" s="30"/>
      <c r="F39" s="30"/>
      <c r="G39" s="29"/>
      <c r="H39" s="29"/>
      <c r="I39" s="29"/>
      <c r="J39" s="29"/>
    </row>
    <row r="40" spans="2:26" ht="15" customHeight="1" x14ac:dyDescent="0.25">
      <c r="B40" s="28"/>
      <c r="C40" s="33"/>
      <c r="D40" s="29" t="str">
        <f>VLOOKUP("#0030",translation,code,FALSE)</f>
        <v>Sulfatverfahren</v>
      </c>
      <c r="E40" s="29"/>
      <c r="F40" s="29"/>
      <c r="G40" s="29"/>
      <c r="H40" s="29"/>
      <c r="I40" s="29"/>
      <c r="J40" s="29"/>
    </row>
    <row r="41" spans="2:26" ht="15" customHeight="1" x14ac:dyDescent="0.25">
      <c r="B41" s="28"/>
      <c r="C41" s="33"/>
      <c r="D41" s="29" t="str">
        <f>VLOOKUP("#0031",translation,code,FALSE)</f>
        <v>Chloridverfahren</v>
      </c>
      <c r="E41" s="29"/>
      <c r="F41" s="29"/>
      <c r="G41" s="29"/>
      <c r="H41" s="29"/>
      <c r="I41" s="29"/>
      <c r="J41" s="29"/>
    </row>
    <row r="42" spans="2:26" ht="15" customHeight="1" x14ac:dyDescent="0.25">
      <c r="B42" s="33"/>
      <c r="C42" s="33"/>
      <c r="D42" s="31"/>
      <c r="E42" s="31"/>
      <c r="F42" s="31"/>
      <c r="G42" s="29"/>
      <c r="H42" s="29"/>
      <c r="I42" s="29"/>
      <c r="J42" s="29"/>
    </row>
    <row r="43" spans="2:26" ht="15" customHeight="1" x14ac:dyDescent="0.25">
      <c r="B43" s="33"/>
      <c r="C43" s="33"/>
      <c r="D43" s="38" t="str">
        <f>VLOOKUP("#0035",translation,code,FALSE)</f>
        <v>Für das Sulfatverfahren:</v>
      </c>
      <c r="E43" s="38"/>
      <c r="F43" s="38"/>
      <c r="G43" s="32"/>
      <c r="H43" s="32"/>
      <c r="I43" s="29"/>
      <c r="J43" s="29"/>
    </row>
    <row r="44" spans="2:26" s="63" customFormat="1" ht="15" customHeight="1" x14ac:dyDescent="0.25">
      <c r="B44" s="32"/>
      <c r="C44" s="32"/>
      <c r="D44" s="32" t="str">
        <f>VLOOKUP("#0034",translation,code,FALSE)</f>
        <v>Die Werte der Emissionen und Abfälle, die bei der Herstellung von oben aufgeführtem Produkt anfallen, liegen bei:</v>
      </c>
      <c r="E44" s="32"/>
      <c r="F44" s="32"/>
      <c r="G44" s="34"/>
      <c r="H44" s="34"/>
      <c r="I44" s="32"/>
      <c r="J44" s="32"/>
      <c r="L44" s="33"/>
      <c r="M44" s="33"/>
      <c r="N44" s="33"/>
      <c r="O44" s="33"/>
      <c r="P44" s="32"/>
      <c r="Q44" s="32"/>
      <c r="R44" s="32"/>
      <c r="S44" s="32"/>
      <c r="T44" s="32"/>
      <c r="U44" s="33"/>
      <c r="V44" s="33"/>
      <c r="W44" s="33"/>
      <c r="X44" s="33"/>
      <c r="Y44" s="33"/>
      <c r="Z44" s="33"/>
    </row>
    <row r="45" spans="2:26" ht="15" customHeight="1" x14ac:dyDescent="0.25">
      <c r="B45" s="33"/>
      <c r="C45" s="33"/>
      <c r="D45" s="32" t="str">
        <f>VLOOKUP("#0036",translation,code,FALSE)</f>
        <v>SOx berechnet als SO₂:</v>
      </c>
      <c r="E45" s="39"/>
      <c r="F45" s="32" t="str">
        <f>VLOOKUP("#0038",translation,code,FALSE)</f>
        <v xml:space="preserve">kg/t TiO₂-Pigment </v>
      </c>
      <c r="G45" s="32" t="str">
        <f>VLOOKUP("#0039",translation,code,FALSE)</f>
        <v>(Soll: ≤  7.0 kg/t TiO₂-Pigment)</v>
      </c>
      <c r="H45" s="32"/>
      <c r="I45" s="29"/>
      <c r="J45" s="29"/>
    </row>
    <row r="46" spans="2:26" ht="15" customHeight="1" x14ac:dyDescent="0.25">
      <c r="B46" s="33"/>
      <c r="C46" s="33"/>
      <c r="D46" s="32" t="str">
        <f>VLOOKUP("#0037",translation,code,FALSE)</f>
        <v>Schwefelablauge:</v>
      </c>
      <c r="E46" s="39"/>
      <c r="F46" s="32" t="str">
        <f>VLOOKUP("#0038",translation,code,FALSE)</f>
        <v xml:space="preserve">kg/t TiO₂-Pigment </v>
      </c>
      <c r="G46" s="32" t="str">
        <f>VLOOKUP("#0040",translation,code,FALSE)</f>
        <v>(Soll: ≤ 500 kg/t TiO₂-Pigment)</v>
      </c>
      <c r="H46" s="32"/>
      <c r="I46" s="29"/>
      <c r="J46" s="29"/>
    </row>
    <row r="47" spans="2:26" ht="15" customHeight="1" x14ac:dyDescent="0.25">
      <c r="B47" s="33"/>
      <c r="C47" s="33"/>
      <c r="D47" s="37"/>
      <c r="E47" s="37"/>
      <c r="F47" s="37"/>
      <c r="G47" s="32"/>
      <c r="H47" s="32"/>
      <c r="I47" s="29"/>
      <c r="J47" s="29"/>
    </row>
    <row r="48" spans="2:26" ht="15" customHeight="1" x14ac:dyDescent="0.25">
      <c r="B48" s="33"/>
      <c r="C48" s="33"/>
      <c r="D48" s="38" t="str">
        <f>VLOOKUP("#0041",translation,code,FALSE)</f>
        <v>Für das Chloridverfahren:</v>
      </c>
      <c r="E48" s="38"/>
      <c r="F48" s="38"/>
      <c r="G48" s="38"/>
      <c r="H48" s="38"/>
      <c r="I48" s="29"/>
      <c r="J48" s="29"/>
    </row>
    <row r="49" spans="2:26" s="63" customFormat="1" ht="15" customHeight="1" x14ac:dyDescent="0.25">
      <c r="B49" s="32"/>
      <c r="C49" s="32"/>
      <c r="D49" s="32" t="str">
        <f>VLOOKUP("#0034",translation,code,FALSE)</f>
        <v>Die Werte der Emissionen und Abfälle, die bei der Herstellung von oben aufgeführtem Produkt anfallen, liegen bei:</v>
      </c>
      <c r="E49" s="32"/>
      <c r="F49" s="32"/>
      <c r="G49" s="34"/>
      <c r="H49" s="34"/>
      <c r="I49" s="32"/>
      <c r="J49" s="32"/>
      <c r="L49" s="33"/>
      <c r="M49" s="33"/>
      <c r="N49" s="33"/>
      <c r="O49" s="33"/>
      <c r="P49" s="32"/>
      <c r="Q49" s="32"/>
      <c r="R49" s="32"/>
      <c r="S49" s="32"/>
      <c r="T49" s="32"/>
      <c r="U49" s="33"/>
      <c r="V49" s="33"/>
      <c r="W49" s="33"/>
      <c r="X49" s="33"/>
      <c r="Y49" s="33"/>
      <c r="Z49" s="33"/>
    </row>
    <row r="50" spans="2:26" ht="15" customHeight="1" x14ac:dyDescent="0.25">
      <c r="B50" s="33"/>
      <c r="C50" s="33"/>
      <c r="D50" s="34"/>
      <c r="E50" s="34"/>
      <c r="F50" s="34"/>
      <c r="G50" s="34"/>
      <c r="H50" s="34"/>
      <c r="I50" s="36"/>
      <c r="J50" s="36"/>
      <c r="K50" s="64"/>
    </row>
    <row r="51" spans="2:26" ht="15" customHeight="1" x14ac:dyDescent="0.25">
      <c r="B51" s="46" t="s">
        <v>354</v>
      </c>
      <c r="C51" s="33"/>
      <c r="D51" s="44" t="str">
        <f>VLOOKUP("#0042",translation,code,FALSE)</f>
        <v>Es wird jeweils nur eine Sorte Erz verwendet:</v>
      </c>
      <c r="E51" s="38"/>
      <c r="F51" s="38"/>
      <c r="G51" s="38"/>
      <c r="H51" s="38"/>
      <c r="I51" s="29"/>
      <c r="J51" s="29"/>
    </row>
    <row r="52" spans="2:26" ht="15" customHeight="1" x14ac:dyDescent="0.25">
      <c r="B52" s="33"/>
      <c r="C52" s="33"/>
      <c r="D52" s="42" t="str">
        <f>VLOOKUP("#0043",translation,code,FALSE)</f>
        <v>Chloridabfälle</v>
      </c>
      <c r="E52" s="42" t="str">
        <f>VLOOKUP("#0044",translation,code,FALSE)</f>
        <v>Istwert:</v>
      </c>
      <c r="F52" s="42"/>
      <c r="G52" s="42" t="str">
        <f>VLOOKUP("#0045",translation,code,FALSE)</f>
        <v>Sollwert:</v>
      </c>
      <c r="H52" s="42"/>
      <c r="I52" s="36"/>
      <c r="J52" s="36"/>
      <c r="K52" s="64"/>
    </row>
    <row r="53" spans="2:26" ht="15" customHeight="1" x14ac:dyDescent="0.25">
      <c r="B53" s="28"/>
      <c r="C53" s="33"/>
      <c r="D53" s="34" t="str">
        <f>VLOOKUP("#0054",translation,code,FALSE)</f>
        <v>natürliches Rutilerz</v>
      </c>
      <c r="E53" s="39"/>
      <c r="F53" s="32" t="str">
        <f>VLOOKUP("#0038",translation,code,FALSE)</f>
        <v xml:space="preserve">kg/t TiO₂-Pigment </v>
      </c>
      <c r="G53" s="34" t="str">
        <f>VLOOKUP("#0049",translation,code,FALSE)</f>
        <v>≤ 103 kg/t TiO₂-Pigment</v>
      </c>
      <c r="H53" s="34"/>
      <c r="I53" s="36"/>
      <c r="J53" s="36"/>
      <c r="K53" s="64"/>
    </row>
    <row r="54" spans="2:26" ht="15" customHeight="1" x14ac:dyDescent="0.25">
      <c r="B54" s="28"/>
      <c r="C54" s="33"/>
      <c r="D54" s="34" t="str">
        <f>VLOOKUP("#0055",translation,code,FALSE)</f>
        <v>synthetisches Rutilerz</v>
      </c>
      <c r="E54" s="39"/>
      <c r="F54" s="32" t="str">
        <f>VLOOKUP("#0038",translation,code,FALSE)</f>
        <v xml:space="preserve">kg/t TiO₂-Pigment </v>
      </c>
      <c r="G54" s="34" t="str">
        <f>VLOOKUP("#0050",translation,code,FALSE)</f>
        <v>≤ 179 kg/t TiO₂-Pigment</v>
      </c>
      <c r="H54" s="34"/>
      <c r="I54" s="36"/>
      <c r="J54" s="36"/>
      <c r="K54" s="64"/>
    </row>
    <row r="55" spans="2:26" ht="15" customHeight="1" x14ac:dyDescent="0.25">
      <c r="B55" s="28"/>
      <c r="C55" s="33"/>
      <c r="D55" s="34" t="str">
        <f>VLOOKUP("#0056",translation,code,FALSE)</f>
        <v>Schlackenerz</v>
      </c>
      <c r="E55" s="39"/>
      <c r="F55" s="32" t="str">
        <f>VLOOKUP("#0038",translation,code,FALSE)</f>
        <v xml:space="preserve">kg/t TiO₂-Pigment </v>
      </c>
      <c r="G55" s="34" t="str">
        <f>VLOOKUP("#0051",translation,code,FALSE)</f>
        <v>≤ 329 kg/t TiO₂-Pigment</v>
      </c>
      <c r="H55" s="34"/>
      <c r="I55" s="36"/>
      <c r="J55" s="36"/>
      <c r="K55" s="64"/>
    </row>
    <row r="56" spans="2:26" ht="15" customHeight="1" x14ac:dyDescent="0.25">
      <c r="B56" s="33"/>
      <c r="C56" s="33"/>
      <c r="D56" s="34"/>
      <c r="E56" s="34"/>
      <c r="F56" s="34"/>
      <c r="G56" s="34"/>
      <c r="H56" s="34"/>
      <c r="I56" s="36"/>
      <c r="J56" s="36"/>
      <c r="K56" s="64"/>
    </row>
    <row r="57" spans="2:26" ht="15" customHeight="1" x14ac:dyDescent="0.25">
      <c r="B57" s="46" t="s">
        <v>355</v>
      </c>
      <c r="C57" s="33"/>
      <c r="D57" s="41" t="str">
        <f>VLOOKUP("#0052",translation,code,FALSE)</f>
        <v>Es werden mehr als eine Sorte Erz verwendet und eine Aufschlüsselung erfolgt:</v>
      </c>
      <c r="E57" s="40"/>
      <c r="F57" s="40"/>
      <c r="G57" s="34"/>
      <c r="H57" s="34"/>
      <c r="I57" s="36"/>
      <c r="J57" s="36"/>
      <c r="K57" s="64"/>
    </row>
    <row r="58" spans="2:26" ht="15" customHeight="1" x14ac:dyDescent="0.25">
      <c r="B58" s="35"/>
      <c r="C58" s="33"/>
      <c r="D58" s="34" t="str">
        <f>VLOOKUP("#0053",translation,code,FALSE)</f>
        <v>Folgende Sorten Erz werden in folgendem Verhältnis verwendet:</v>
      </c>
      <c r="E58" s="34"/>
      <c r="F58" s="34"/>
      <c r="G58" s="34"/>
      <c r="H58" s="34"/>
      <c r="I58" s="36"/>
      <c r="J58" s="36"/>
      <c r="K58" s="64"/>
    </row>
    <row r="59" spans="2:26" ht="15" customHeight="1" x14ac:dyDescent="0.25">
      <c r="B59" s="28"/>
      <c r="C59" s="33"/>
      <c r="D59" s="34" t="str">
        <f>VLOOKUP("#0054",translation,code,FALSE)</f>
        <v>natürliches Rutilerz</v>
      </c>
      <c r="E59" s="39"/>
      <c r="F59" s="34" t="s">
        <v>348</v>
      </c>
      <c r="G59" s="34"/>
      <c r="H59" s="34"/>
      <c r="I59" s="36"/>
      <c r="J59" s="36"/>
      <c r="K59" s="64"/>
    </row>
    <row r="60" spans="2:26" ht="15" customHeight="1" x14ac:dyDescent="0.25">
      <c r="B60" s="28"/>
      <c r="C60" s="33"/>
      <c r="D60" s="34" t="str">
        <f>VLOOKUP("#0055",translation,code,FALSE)</f>
        <v>synthetisches Rutilerz</v>
      </c>
      <c r="E60" s="39"/>
      <c r="F60" s="34" t="s">
        <v>348</v>
      </c>
      <c r="G60" s="34"/>
      <c r="H60" s="34"/>
      <c r="I60" s="36"/>
      <c r="J60" s="36"/>
      <c r="K60" s="64"/>
    </row>
    <row r="61" spans="2:26" ht="15" customHeight="1" x14ac:dyDescent="0.25">
      <c r="B61" s="28"/>
      <c r="C61" s="33"/>
      <c r="D61" s="34" t="str">
        <f>VLOOKUP("#0056",translation,code,FALSE)</f>
        <v>Schlackenerz</v>
      </c>
      <c r="E61" s="39"/>
      <c r="F61" s="34" t="s">
        <v>348</v>
      </c>
      <c r="G61" s="34"/>
      <c r="H61" s="34"/>
      <c r="I61" s="36"/>
      <c r="J61" s="36"/>
      <c r="K61" s="64"/>
    </row>
    <row r="62" spans="2:26" ht="15" customHeight="1" x14ac:dyDescent="0.25">
      <c r="B62" s="35"/>
      <c r="C62" s="33"/>
      <c r="D62" s="34"/>
      <c r="E62" s="34"/>
      <c r="F62" s="34"/>
      <c r="G62" s="34"/>
      <c r="H62" s="34"/>
      <c r="I62" s="36"/>
      <c r="J62" s="36"/>
      <c r="K62" s="64"/>
    </row>
    <row r="63" spans="2:26" ht="15" customHeight="1" x14ac:dyDescent="0.25">
      <c r="B63" s="35"/>
      <c r="C63" s="33"/>
      <c r="D63" s="42" t="str">
        <f>VLOOKUP("#0043",translation,code,FALSE)</f>
        <v>Chloridabfälle</v>
      </c>
      <c r="E63" s="42" t="str">
        <f>VLOOKUP("#0044",translation,code,FALSE)</f>
        <v>Istwert:</v>
      </c>
      <c r="F63" s="36"/>
      <c r="G63" s="36" t="str">
        <f>VLOOKUP("#0058",translation,code,FALSE)</f>
        <v>Sollwert [kg/t TiO₂-Pigment]*</v>
      </c>
      <c r="H63" s="36"/>
      <c r="I63" s="36"/>
      <c r="J63" s="36"/>
      <c r="K63" s="64"/>
    </row>
    <row r="64" spans="2:26" ht="15" customHeight="1" x14ac:dyDescent="0.25">
      <c r="B64" s="28"/>
      <c r="C64" s="33"/>
      <c r="D64" s="34" t="str">
        <f>VLOOKUP("#0057",translation,code,FALSE)</f>
        <v>Erzmischung</v>
      </c>
      <c r="E64" s="39"/>
      <c r="F64" s="32" t="str">
        <f>VLOOKUP("#0038",translation,code,FALSE)</f>
        <v xml:space="preserve">kg/t TiO₂-Pigment </v>
      </c>
      <c r="G64" s="39"/>
      <c r="H64" s="43"/>
      <c r="I64" s="36"/>
      <c r="J64" s="36"/>
      <c r="K64" s="64"/>
    </row>
    <row r="65" spans="2:11" ht="15" customHeight="1" x14ac:dyDescent="0.25">
      <c r="B65" s="35"/>
      <c r="C65" s="33" t="s">
        <v>351</v>
      </c>
      <c r="D65" s="42" t="str">
        <f>VLOOKUP("#0059",translation,code,FALSE)</f>
        <v>Bei Verwendung von mehr als einer Sorte Erz verwendet, finden die Werte im Verhältnis zur Menge</v>
      </c>
      <c r="E65" s="34"/>
      <c r="F65" s="34"/>
      <c r="G65" s="34"/>
      <c r="H65" s="34"/>
      <c r="I65" s="36"/>
      <c r="J65" s="36"/>
      <c r="K65" s="64"/>
    </row>
    <row r="66" spans="2:11" ht="15" customHeight="1" x14ac:dyDescent="0.25">
      <c r="B66" s="35"/>
      <c r="C66" s="33"/>
      <c r="D66" s="42" t="str">
        <f>VLOOKUP("#0060",translation,code,FALSE)</f>
        <v>der einzelnen verwendeten Erzarten Anwendung. Bitte geben Sie hier den berechneten Sollwert an.</v>
      </c>
      <c r="E66" s="34"/>
      <c r="F66" s="34"/>
      <c r="G66" s="34"/>
      <c r="H66" s="34"/>
      <c r="I66" s="36"/>
      <c r="J66" s="36"/>
      <c r="K66" s="64"/>
    </row>
    <row r="67" spans="2:11" ht="15" customHeight="1" x14ac:dyDescent="0.25">
      <c r="B67" s="35"/>
      <c r="C67" s="33"/>
      <c r="D67" s="34"/>
      <c r="E67" s="34"/>
      <c r="F67" s="34"/>
      <c r="G67" s="34"/>
      <c r="H67" s="34"/>
      <c r="I67" s="36"/>
      <c r="J67" s="36"/>
      <c r="K67" s="64"/>
    </row>
    <row r="68" spans="2:11" ht="15" customHeight="1" x14ac:dyDescent="0.25">
      <c r="B68" s="46" t="s">
        <v>356</v>
      </c>
      <c r="C68" s="33"/>
      <c r="D68" s="41" t="str">
        <f>VLOOKUP("#0061",translation,code,FALSE)</f>
        <v>Es werden mehr als eine Sorte Erz verwendet und eine Aufschlüsselung findet NICHT statt:</v>
      </c>
      <c r="E68" s="34"/>
      <c r="F68" s="34"/>
      <c r="G68" s="34"/>
      <c r="H68" s="34"/>
      <c r="I68" s="36"/>
      <c r="J68" s="36"/>
      <c r="K68" s="64"/>
    </row>
    <row r="69" spans="2:11" ht="15" customHeight="1" x14ac:dyDescent="0.25">
      <c r="B69" s="35"/>
      <c r="C69" s="33"/>
      <c r="D69" s="36" t="str">
        <f>VLOOKUP("#0062",translation,code,FALSE)</f>
        <v>Falls keine Aufschlüsselung erfolgt, wird der Soll-Wert analog zur Verwendung</v>
      </c>
      <c r="E69" s="36"/>
      <c r="F69" s="36"/>
      <c r="G69" s="36"/>
      <c r="H69" s="36"/>
      <c r="I69" s="36"/>
      <c r="J69" s="36"/>
      <c r="K69" s="64"/>
    </row>
    <row r="70" spans="2:11" ht="15" customHeight="1" x14ac:dyDescent="0.25">
      <c r="B70" s="33"/>
      <c r="C70" s="33"/>
      <c r="D70" s="29" t="str">
        <f>VLOOKUP("#0063",translation,code,FALSE)</f>
        <v>von natürlichem Rutilerz zu Grunde gelegt:</v>
      </c>
      <c r="E70" s="29"/>
      <c r="F70" s="29"/>
      <c r="G70" s="29"/>
      <c r="H70" s="29"/>
      <c r="I70" s="29"/>
    </row>
    <row r="71" spans="2:11" ht="15" customHeight="1" x14ac:dyDescent="0.25">
      <c r="B71" s="33"/>
      <c r="C71" s="33"/>
      <c r="D71" s="29"/>
      <c r="E71" s="29"/>
      <c r="F71" s="29"/>
      <c r="G71" s="29"/>
      <c r="H71" s="29"/>
      <c r="I71" s="29"/>
    </row>
    <row r="72" spans="2:11" ht="15" customHeight="1" x14ac:dyDescent="0.25">
      <c r="B72" s="35"/>
      <c r="C72" s="33"/>
      <c r="D72" s="42" t="str">
        <f>VLOOKUP("#0043",translation,code,FALSE)</f>
        <v>Chloridabfälle</v>
      </c>
      <c r="E72" s="42" t="str">
        <f>VLOOKUP("#0044",translation,code,FALSE)</f>
        <v>Istwert:</v>
      </c>
      <c r="F72" s="42"/>
      <c r="G72" s="42" t="str">
        <f>VLOOKUP("#0045",translation,code,FALSE)</f>
        <v>Sollwert:</v>
      </c>
      <c r="H72" s="36"/>
      <c r="I72" s="36"/>
      <c r="J72" s="36"/>
      <c r="K72" s="64"/>
    </row>
    <row r="73" spans="2:11" ht="15" customHeight="1" x14ac:dyDescent="0.25">
      <c r="B73" s="28"/>
      <c r="C73" s="33"/>
      <c r="D73" s="34" t="str">
        <f>VLOOKUP("#0057",translation,code,FALSE)</f>
        <v>Erzmischung</v>
      </c>
      <c r="E73" s="39"/>
      <c r="F73" s="32" t="str">
        <f>VLOOKUP("#0038",translation,code,FALSE)</f>
        <v xml:space="preserve">kg/t TiO₂-Pigment </v>
      </c>
      <c r="G73" s="34" t="str">
        <f>VLOOKUP("#0049",translation,code,FALSE)</f>
        <v>≤ 103 kg/t TiO₂-Pigment</v>
      </c>
      <c r="H73" s="36"/>
      <c r="I73" s="36"/>
      <c r="J73" s="36"/>
      <c r="K73" s="64"/>
    </row>
    <row r="74" spans="2:11" ht="15" customHeight="1" x14ac:dyDescent="0.25">
      <c r="B74" s="33"/>
      <c r="C74" s="33"/>
      <c r="D74" s="29"/>
      <c r="E74" s="29"/>
      <c r="F74" s="29"/>
      <c r="G74" s="29"/>
      <c r="H74" s="29"/>
      <c r="I74" s="29"/>
    </row>
    <row r="75" spans="2:11" ht="15" customHeight="1" x14ac:dyDescent="0.25">
      <c r="B75" s="33"/>
      <c r="C75" s="33"/>
      <c r="D75" s="65" t="str">
        <f>VLOOKUP("#0064",translation,code,FALSE)</f>
        <v>Hinweise zum Chloridverfahren:</v>
      </c>
      <c r="E75" s="29"/>
      <c r="F75" s="29"/>
      <c r="G75" s="29"/>
      <c r="H75" s="29"/>
      <c r="I75" s="29"/>
    </row>
    <row r="76" spans="2:11" ht="15" customHeight="1" x14ac:dyDescent="0.25">
      <c r="B76" s="33"/>
      <c r="C76" s="33"/>
      <c r="D76" s="29" t="str">
        <f>VLOOKUP("#0065",translation,code,FALSE)</f>
        <v>SOx-Emissionen gelten nur im Sulfatverfahren</v>
      </c>
      <c r="E76" s="29"/>
      <c r="F76" s="29"/>
      <c r="G76" s="29"/>
      <c r="H76" s="29"/>
      <c r="I76" s="29"/>
    </row>
    <row r="77" spans="2:11" ht="15" customHeight="1" x14ac:dyDescent="0.25">
      <c r="B77" s="33"/>
      <c r="C77" s="33"/>
      <c r="D77" s="29"/>
      <c r="E77" s="29"/>
      <c r="F77" s="29"/>
      <c r="G77" s="29"/>
      <c r="H77" s="29"/>
      <c r="I77" s="29"/>
    </row>
    <row r="78" spans="2:11" ht="15" customHeight="1" x14ac:dyDescent="0.25">
      <c r="B78" s="33"/>
      <c r="C78" s="33"/>
      <c r="D78" s="29" t="str">
        <f>VLOOKUP("#0066",translation,code,FALSE)</f>
        <v>Für die Definition von Abfall gilt Artikel 3 der Abfallrahmenrichtlinie 2008/98/EG des Europäischen</v>
      </c>
      <c r="E78" s="29"/>
      <c r="F78" s="29"/>
      <c r="G78" s="29"/>
      <c r="H78" s="29"/>
      <c r="I78" s="29"/>
    </row>
    <row r="79" spans="2:11" ht="15" customHeight="1" x14ac:dyDescent="0.25">
      <c r="B79" s="33"/>
      <c r="C79" s="33"/>
      <c r="D79" s="29" t="str">
        <f>VLOOKUP("#0067",translation,code,FALSE)</f>
        <v>Parlaments und des Rates. Kann der Titandioxidhersteller Artikel 5 (Herstellung von Nebenprodukten)</v>
      </c>
      <c r="E79" s="29"/>
      <c r="F79" s="29"/>
      <c r="G79" s="29"/>
      <c r="H79" s="29"/>
      <c r="I79" s="29"/>
    </row>
    <row r="80" spans="2:11" ht="15" customHeight="1" x14ac:dyDescent="0.25">
      <c r="B80" s="33"/>
      <c r="C80" s="33"/>
      <c r="D80" s="29" t="str">
        <f>VLOOKUP("#0068",translation,code,FALSE)</f>
        <v>der Abfallrichtlinie für feste Abfälle entsprechen, werden diese Abfälle ausgenommen.</v>
      </c>
      <c r="E80" s="29"/>
      <c r="F80" s="29"/>
      <c r="G80" s="29"/>
      <c r="H80" s="29"/>
      <c r="I80" s="29"/>
    </row>
    <row r="81" spans="2:9" ht="15" customHeight="1" x14ac:dyDescent="0.25">
      <c r="B81" s="33"/>
      <c r="C81" s="33"/>
      <c r="D81" s="29"/>
      <c r="E81" s="29"/>
      <c r="F81" s="29"/>
      <c r="G81" s="29"/>
      <c r="H81" s="29"/>
      <c r="I81" s="29"/>
    </row>
    <row r="82" spans="2:9" ht="15" customHeight="1" x14ac:dyDescent="0.25">
      <c r="B82" s="33"/>
      <c r="C82" s="33"/>
      <c r="D82" s="29" t="str">
        <f>VLOOKUP("#0069",translation,code,FALSE)</f>
        <v xml:space="preserve">Menge der Chlornebenprodukte, die ausgenommen werden können: </v>
      </c>
      <c r="E82" s="29"/>
      <c r="F82" s="29"/>
      <c r="I82" s="29"/>
    </row>
    <row r="83" spans="2:9" ht="15" customHeight="1" x14ac:dyDescent="0.25">
      <c r="B83" s="33"/>
      <c r="C83" s="33"/>
      <c r="D83" s="29"/>
      <c r="E83" s="39"/>
      <c r="F83" s="32" t="str">
        <f>VLOOKUP("#0038",translation,code,FALSE)</f>
        <v xml:space="preserve">kg/t TiO₂-Pigment </v>
      </c>
      <c r="G83" s="29"/>
      <c r="H83" s="29"/>
      <c r="I83" s="29"/>
    </row>
    <row r="84" spans="2:9" ht="15" customHeight="1" x14ac:dyDescent="0.25">
      <c r="B84" s="33"/>
      <c r="C84" s="33"/>
      <c r="D84" s="29"/>
      <c r="E84" s="29"/>
      <c r="F84" s="29"/>
      <c r="G84" s="29"/>
      <c r="H84" s="29"/>
      <c r="I84" s="29"/>
    </row>
    <row r="85" spans="2:9" ht="15" customHeight="1" x14ac:dyDescent="0.25">
      <c r="B85" s="33"/>
      <c r="C85" s="33"/>
      <c r="D85" s="29" t="str">
        <f>VLOOKUP("#0078",translation,code,FALSE)</f>
        <v>Anmerkungen:</v>
      </c>
      <c r="E85" s="29"/>
      <c r="F85" s="29"/>
      <c r="G85" s="29"/>
      <c r="H85" s="29"/>
      <c r="I85" s="29"/>
    </row>
    <row r="86" spans="2:9" ht="88.5" customHeight="1" x14ac:dyDescent="0.25">
      <c r="B86" s="33"/>
      <c r="C86" s="33"/>
      <c r="D86" s="80"/>
      <c r="E86" s="80"/>
      <c r="F86" s="80"/>
      <c r="G86" s="80"/>
      <c r="H86" s="80"/>
      <c r="I86" s="29"/>
    </row>
    <row r="87" spans="2:9" ht="15" customHeight="1" x14ac:dyDescent="0.25">
      <c r="B87" s="33"/>
      <c r="C87" s="33"/>
      <c r="D87" s="29"/>
      <c r="E87" s="29"/>
      <c r="F87" s="29"/>
      <c r="G87" s="29"/>
      <c r="H87" s="29"/>
      <c r="I87" s="29"/>
    </row>
    <row r="88" spans="2:9" ht="15" customHeight="1" x14ac:dyDescent="0.25">
      <c r="B88" s="33"/>
      <c r="C88" s="33"/>
      <c r="D88" s="15" t="str">
        <f>VLOOKUP("#0079",translation,code,FALSE)</f>
        <v>Diese Erklärung kann auch direkt bei RAL eingereicht werden:</v>
      </c>
      <c r="E88" s="15"/>
      <c r="F88" s="15"/>
      <c r="G88" s="15"/>
      <c r="H88" s="15"/>
      <c r="I88" s="29"/>
    </row>
    <row r="89" spans="2:9" ht="15" customHeight="1" x14ac:dyDescent="0.25">
      <c r="B89" s="33"/>
      <c r="C89" s="33"/>
      <c r="D89" s="15"/>
      <c r="E89" s="15"/>
      <c r="F89" s="15"/>
      <c r="G89" s="15"/>
      <c r="H89" s="15"/>
      <c r="I89" s="29"/>
    </row>
    <row r="90" spans="2:9" ht="15" customHeight="1" x14ac:dyDescent="0.25">
      <c r="B90" s="33"/>
      <c r="C90" s="33"/>
      <c r="E90" s="16" t="str">
        <f>VLOOKUP("#0015",translation,code,FALSE)</f>
        <v>Vollständige Anschrift:</v>
      </c>
      <c r="F90" s="15" t="s">
        <v>153</v>
      </c>
      <c r="G90" s="15"/>
      <c r="H90" s="15"/>
      <c r="I90" s="29"/>
    </row>
    <row r="91" spans="2:9" ht="15" customHeight="1" x14ac:dyDescent="0.25">
      <c r="B91" s="33"/>
      <c r="C91" s="33"/>
      <c r="E91" s="15"/>
      <c r="F91" s="15" t="str">
        <f>VLOOKUP("#0084",translation,code,FALSE)</f>
        <v>Umwelt</v>
      </c>
      <c r="G91" s="15"/>
      <c r="H91" s="15"/>
      <c r="I91" s="29"/>
    </row>
    <row r="92" spans="2:9" ht="15" customHeight="1" x14ac:dyDescent="0.25">
      <c r="B92" s="33"/>
      <c r="C92" s="33"/>
      <c r="E92" s="15"/>
      <c r="F92" s="15" t="s">
        <v>154</v>
      </c>
      <c r="G92" s="15"/>
      <c r="H92" s="15"/>
      <c r="I92" s="29"/>
    </row>
    <row r="93" spans="2:9" ht="15" customHeight="1" x14ac:dyDescent="0.25">
      <c r="B93" s="33"/>
      <c r="C93" s="33"/>
      <c r="E93" s="15"/>
      <c r="F93" s="15" t="s">
        <v>155</v>
      </c>
      <c r="G93" s="15"/>
      <c r="H93" s="15"/>
      <c r="I93" s="29"/>
    </row>
    <row r="94" spans="2:9" ht="15" customHeight="1" x14ac:dyDescent="0.25">
      <c r="B94" s="33"/>
      <c r="C94" s="33"/>
      <c r="E94" s="31" t="str">
        <f>VLOOKUP("#0019",translation,code,FALSE)</f>
        <v>Telefonnummer:</v>
      </c>
      <c r="F94" s="17" t="s">
        <v>156</v>
      </c>
      <c r="G94" s="17"/>
      <c r="H94" s="17"/>
      <c r="I94" s="29"/>
    </row>
    <row r="95" spans="2:9" ht="15" customHeight="1" x14ac:dyDescent="0.25">
      <c r="B95" s="33"/>
      <c r="C95" s="33"/>
      <c r="E95" s="31" t="str">
        <f>VLOOKUP("#0020",translation,code,FALSE)</f>
        <v>E-Mail-Adresse:</v>
      </c>
      <c r="F95" s="18" t="s">
        <v>157</v>
      </c>
      <c r="G95" s="18"/>
      <c r="H95" s="18"/>
      <c r="I95" s="29"/>
    </row>
    <row r="96" spans="2:9" ht="15" customHeight="1" x14ac:dyDescent="0.25">
      <c r="B96" s="33"/>
      <c r="C96" s="33"/>
      <c r="E96" s="16" t="str">
        <f>VLOOKUP("#0080",translation,code,FALSE)</f>
        <v>Betreff:</v>
      </c>
      <c r="F96" s="15" t="str">
        <f>VLOOKUP("#0085",translation,code,FALSE)</f>
        <v>Anlage R - DE-UZ 12a, 102, 113, 123, 198, 225</v>
      </c>
      <c r="G96" s="15"/>
      <c r="H96" s="15"/>
      <c r="I96" s="29"/>
    </row>
    <row r="97" spans="2:9" ht="15" customHeight="1" x14ac:dyDescent="0.25">
      <c r="B97" s="33"/>
      <c r="C97" s="33"/>
      <c r="E97" s="15"/>
      <c r="F97" s="15"/>
      <c r="G97" s="15"/>
      <c r="H97" s="15"/>
      <c r="I97" s="29"/>
    </row>
    <row r="98" spans="2:9" ht="15" customHeight="1" x14ac:dyDescent="0.25">
      <c r="B98" s="33"/>
      <c r="C98" s="33"/>
      <c r="E98" s="16" t="str">
        <f>VLOOKUP("#0081",translation,code,FALSE)</f>
        <v>Ort:</v>
      </c>
      <c r="F98" s="68"/>
      <c r="G98" s="68"/>
      <c r="H98" s="68"/>
      <c r="I98" s="29"/>
    </row>
    <row r="99" spans="2:9" ht="15" customHeight="1" x14ac:dyDescent="0.25">
      <c r="B99" s="33"/>
      <c r="C99" s="33"/>
      <c r="E99" s="16" t="str">
        <f>VLOOKUP("#0082",translation,code,FALSE)</f>
        <v>Datum:</v>
      </c>
      <c r="F99" s="68"/>
      <c r="G99" s="68"/>
      <c r="H99" s="68"/>
      <c r="I99" s="29"/>
    </row>
    <row r="100" spans="2:9" ht="15" customHeight="1" x14ac:dyDescent="0.25">
      <c r="B100" s="33"/>
      <c r="C100" s="33"/>
      <c r="E100" s="16"/>
      <c r="F100" s="19"/>
      <c r="G100" s="19"/>
      <c r="H100" s="15"/>
      <c r="I100" s="29"/>
    </row>
    <row r="101" spans="2:9" ht="15" customHeight="1" x14ac:dyDescent="0.25">
      <c r="B101" s="33"/>
      <c r="C101" s="33"/>
      <c r="E101" s="16" t="str">
        <f>VLOOKUP("#0083",translation,code,FALSE)</f>
        <v>Autorisierte Unterschrift und Firmenstempel:</v>
      </c>
      <c r="F101" s="67"/>
      <c r="G101" s="67"/>
      <c r="H101" s="67"/>
      <c r="I101" s="29"/>
    </row>
    <row r="102" spans="2:9" ht="15" customHeight="1" x14ac:dyDescent="0.25">
      <c r="B102" s="33"/>
      <c r="C102" s="33"/>
      <c r="D102" s="15"/>
      <c r="F102" s="67"/>
      <c r="G102" s="67"/>
      <c r="H102" s="67"/>
      <c r="I102" s="29"/>
    </row>
    <row r="103" spans="2:9" ht="15" customHeight="1" x14ac:dyDescent="0.25">
      <c r="B103" s="33"/>
      <c r="C103" s="33"/>
      <c r="D103" s="15"/>
      <c r="F103" s="67"/>
      <c r="G103" s="67"/>
      <c r="H103" s="67"/>
      <c r="I103" s="29"/>
    </row>
    <row r="104" spans="2:9" ht="15" customHeight="1" x14ac:dyDescent="0.25">
      <c r="B104" s="33"/>
      <c r="C104" s="33"/>
      <c r="D104" s="15"/>
      <c r="F104" s="67"/>
      <c r="G104" s="67"/>
      <c r="H104" s="67"/>
      <c r="I104" s="29"/>
    </row>
    <row r="105" spans="2:9" ht="15" customHeight="1" x14ac:dyDescent="0.25">
      <c r="B105" s="33"/>
      <c r="C105" s="33"/>
      <c r="D105" s="15"/>
      <c r="F105" s="67"/>
      <c r="G105" s="67"/>
      <c r="H105" s="67"/>
      <c r="I105" s="29"/>
    </row>
    <row r="106" spans="2:9" ht="15" customHeight="1" x14ac:dyDescent="0.25">
      <c r="B106" s="33"/>
      <c r="C106" s="33"/>
      <c r="D106" s="15"/>
      <c r="F106" s="67"/>
      <c r="G106" s="67"/>
      <c r="H106" s="67"/>
      <c r="I106" s="29"/>
    </row>
    <row r="107" spans="2:9" ht="15" customHeight="1" x14ac:dyDescent="0.25">
      <c r="B107" s="33"/>
      <c r="C107" s="33"/>
      <c r="D107" s="29"/>
      <c r="E107" s="29"/>
      <c r="F107" s="29"/>
      <c r="G107" s="29"/>
      <c r="H107" s="29"/>
      <c r="I107" s="29"/>
    </row>
    <row r="108" spans="2:9" ht="15" customHeight="1" x14ac:dyDescent="0.25">
      <c r="B108" s="33"/>
      <c r="C108" s="33"/>
      <c r="D108" s="29"/>
      <c r="E108" s="29"/>
      <c r="F108" s="29"/>
      <c r="G108" s="29"/>
      <c r="H108" s="29"/>
      <c r="I108" s="29"/>
    </row>
    <row r="109" spans="2:9" ht="15" customHeight="1" x14ac:dyDescent="0.25">
      <c r="B109" s="33"/>
      <c r="C109" s="33"/>
      <c r="D109" s="29"/>
      <c r="E109" s="29"/>
      <c r="F109" s="29"/>
      <c r="G109" s="29"/>
      <c r="H109" s="29"/>
      <c r="I109" s="29"/>
    </row>
    <row r="110" spans="2:9" ht="15" customHeight="1" x14ac:dyDescent="0.25">
      <c r="B110" s="33"/>
      <c r="C110" s="33"/>
      <c r="D110" s="29"/>
      <c r="E110" s="29"/>
      <c r="F110" s="29"/>
      <c r="G110" s="29"/>
      <c r="H110" s="29"/>
      <c r="I110" s="29"/>
    </row>
    <row r="111" spans="2:9" ht="15" customHeight="1" x14ac:dyDescent="0.25">
      <c r="B111" s="33"/>
      <c r="C111" s="33"/>
      <c r="D111" s="29"/>
      <c r="E111" s="29"/>
      <c r="F111" s="29"/>
      <c r="G111" s="29"/>
      <c r="H111" s="29"/>
      <c r="I111" s="29"/>
    </row>
    <row r="112" spans="2:9" ht="15" customHeight="1" x14ac:dyDescent="0.25">
      <c r="B112" s="33"/>
      <c r="C112" s="33"/>
      <c r="D112" s="29"/>
      <c r="E112" s="29"/>
      <c r="F112" s="29"/>
      <c r="G112" s="29"/>
      <c r="H112" s="29"/>
      <c r="I112" s="29"/>
    </row>
    <row r="113" spans="2:9" ht="7.5" customHeight="1" x14ac:dyDescent="0.25">
      <c r="B113" s="33"/>
      <c r="C113" s="33"/>
      <c r="D113" s="29"/>
      <c r="E113" s="29"/>
      <c r="F113" s="29"/>
      <c r="G113" s="29"/>
      <c r="H113" s="29"/>
      <c r="I113" s="29"/>
    </row>
    <row r="114" spans="2:9" ht="15" customHeight="1" x14ac:dyDescent="0.25">
      <c r="B114" s="33"/>
      <c r="C114" s="33"/>
      <c r="D114" s="29"/>
      <c r="E114" s="29"/>
      <c r="F114" s="29"/>
      <c r="G114" s="29"/>
      <c r="H114" s="29"/>
      <c r="I114" s="29"/>
    </row>
    <row r="115" spans="2:9" ht="15" customHeight="1" x14ac:dyDescent="0.25">
      <c r="B115" s="33"/>
      <c r="C115" s="33"/>
      <c r="D115" s="29"/>
      <c r="E115" s="29"/>
      <c r="F115" s="29"/>
      <c r="G115" s="29"/>
      <c r="H115" s="29"/>
      <c r="I115" s="29"/>
    </row>
    <row r="116" spans="2:9" ht="15" customHeight="1" x14ac:dyDescent="0.25">
      <c r="B116" s="33"/>
      <c r="C116" s="33"/>
      <c r="D116" s="29"/>
      <c r="E116" s="29"/>
      <c r="F116" s="29"/>
      <c r="G116" s="29"/>
      <c r="H116" s="29"/>
      <c r="I116" s="29"/>
    </row>
    <row r="117" spans="2:9" ht="15" customHeight="1" x14ac:dyDescent="0.25">
      <c r="B117" s="33"/>
      <c r="C117" s="33"/>
      <c r="D117" s="29"/>
      <c r="E117" s="29"/>
      <c r="F117" s="29"/>
      <c r="G117" s="29"/>
      <c r="H117" s="29"/>
      <c r="I117" s="29"/>
    </row>
    <row r="118" spans="2:9" ht="15" customHeight="1" x14ac:dyDescent="0.25">
      <c r="B118" s="33"/>
      <c r="C118" s="33"/>
      <c r="D118" s="29"/>
      <c r="E118" s="29"/>
      <c r="F118" s="29"/>
      <c r="G118" s="29"/>
      <c r="H118" s="29"/>
      <c r="I118" s="29"/>
    </row>
    <row r="119" spans="2:9" ht="15" customHeight="1" x14ac:dyDescent="0.25">
      <c r="B119" s="33"/>
      <c r="C119" s="33"/>
      <c r="D119" s="29"/>
      <c r="E119" s="29"/>
      <c r="F119" s="29"/>
      <c r="G119" s="29"/>
      <c r="H119" s="29"/>
      <c r="I119" s="29"/>
    </row>
    <row r="120" spans="2:9" ht="15" customHeight="1" x14ac:dyDescent="0.25">
      <c r="B120" s="33"/>
      <c r="C120" s="33"/>
      <c r="D120" s="29"/>
      <c r="E120" s="29"/>
      <c r="F120" s="29"/>
      <c r="G120" s="29"/>
      <c r="H120" s="29"/>
      <c r="I120" s="29"/>
    </row>
    <row r="121" spans="2:9" ht="15" customHeight="1" x14ac:dyDescent="0.25">
      <c r="D121" s="29"/>
      <c r="E121" s="29"/>
      <c r="F121" s="29"/>
      <c r="G121" s="29"/>
      <c r="H121" s="29"/>
      <c r="I121" s="29"/>
    </row>
    <row r="122" spans="2:9" ht="15" customHeight="1" x14ac:dyDescent="0.25">
      <c r="D122" s="29"/>
      <c r="E122" s="29"/>
      <c r="F122" s="29"/>
      <c r="G122" s="29"/>
      <c r="H122" s="29"/>
      <c r="I122" s="29"/>
    </row>
    <row r="123" spans="2:9" ht="15" customHeight="1" x14ac:dyDescent="0.25">
      <c r="D123" s="29"/>
      <c r="E123" s="29"/>
      <c r="F123" s="29"/>
      <c r="G123" s="29"/>
      <c r="H123" s="29"/>
      <c r="I123" s="29"/>
    </row>
    <row r="124" spans="2:9" ht="15" customHeight="1" x14ac:dyDescent="0.25">
      <c r="D124" s="29"/>
      <c r="E124" s="29"/>
      <c r="F124" s="29"/>
      <c r="G124" s="29"/>
      <c r="H124" s="29"/>
      <c r="I124" s="29"/>
    </row>
    <row r="125" spans="2:9" ht="15" customHeight="1" x14ac:dyDescent="0.25">
      <c r="D125" s="29"/>
      <c r="E125" s="29"/>
      <c r="F125" s="29"/>
      <c r="G125" s="29"/>
      <c r="H125" s="29"/>
      <c r="I125" s="29"/>
    </row>
    <row r="126" spans="2:9" ht="15" customHeight="1" x14ac:dyDescent="0.25">
      <c r="D126" s="29"/>
      <c r="E126" s="29"/>
      <c r="F126" s="29"/>
      <c r="G126" s="29"/>
      <c r="H126" s="29"/>
      <c r="I126" s="29"/>
    </row>
    <row r="127" spans="2:9" ht="15" customHeight="1" x14ac:dyDescent="0.25">
      <c r="D127" s="29"/>
      <c r="E127" s="29"/>
      <c r="F127" s="29"/>
      <c r="G127" s="29"/>
      <c r="H127" s="29"/>
      <c r="I127" s="29"/>
    </row>
    <row r="128" spans="2:9" ht="15" customHeight="1" x14ac:dyDescent="0.25">
      <c r="D128" s="29"/>
      <c r="E128" s="29"/>
      <c r="F128" s="29"/>
      <c r="G128" s="29"/>
      <c r="H128" s="29"/>
      <c r="I128" s="29"/>
    </row>
    <row r="129" spans="4:9" ht="15" customHeight="1" x14ac:dyDescent="0.25">
      <c r="D129" s="29"/>
      <c r="E129" s="29"/>
      <c r="F129" s="29"/>
      <c r="G129" s="29"/>
      <c r="H129" s="29"/>
      <c r="I129" s="29"/>
    </row>
    <row r="130" spans="4:9" ht="15" customHeight="1" x14ac:dyDescent="0.25">
      <c r="D130" s="29"/>
      <c r="E130" s="29"/>
      <c r="F130" s="29"/>
      <c r="G130" s="29"/>
      <c r="H130" s="29"/>
      <c r="I130" s="29"/>
    </row>
    <row r="131" spans="4:9" ht="15" customHeight="1" x14ac:dyDescent="0.25">
      <c r="D131" s="29"/>
      <c r="E131" s="29"/>
      <c r="F131" s="29"/>
      <c r="G131" s="29"/>
      <c r="H131" s="29"/>
      <c r="I131" s="29"/>
    </row>
    <row r="132" spans="4:9" ht="15" customHeight="1" x14ac:dyDescent="0.25">
      <c r="D132" s="29"/>
      <c r="E132" s="29"/>
      <c r="F132" s="29"/>
      <c r="G132" s="29"/>
      <c r="H132" s="29"/>
      <c r="I132" s="29"/>
    </row>
    <row r="133" spans="4:9" ht="15" customHeight="1" x14ac:dyDescent="0.25">
      <c r="D133" s="29"/>
      <c r="E133" s="29"/>
      <c r="F133" s="29"/>
      <c r="G133" s="29"/>
      <c r="H133" s="29"/>
      <c r="I133" s="29"/>
    </row>
    <row r="134" spans="4:9" ht="15" customHeight="1" x14ac:dyDescent="0.25">
      <c r="D134" s="29"/>
      <c r="E134" s="29"/>
      <c r="F134" s="29"/>
      <c r="G134" s="29"/>
      <c r="H134" s="29"/>
      <c r="I134" s="29"/>
    </row>
  </sheetData>
  <sheetProtection algorithmName="SHA-512" hashValue="dZEN14zxDPlJupAiy0vOUGti7RYW+D+74ZHsTbPcA2ErMc91dH5YxkLD4mCxKW+S19Xqh+Hk/JarZW0NQ0pmfA==" saltValue="UM66l8ayMaEMtkMaoIWnng==" spinCount="100000" sheet="1" scenarios="1" selectLockedCells="1"/>
  <mergeCells count="13">
    <mergeCell ref="F101:H106"/>
    <mergeCell ref="F99:H99"/>
    <mergeCell ref="F98:H98"/>
    <mergeCell ref="F19:H19"/>
    <mergeCell ref="F20:H20"/>
    <mergeCell ref="F21:H21"/>
    <mergeCell ref="F22:H22"/>
    <mergeCell ref="F25:H25"/>
    <mergeCell ref="F26:H26"/>
    <mergeCell ref="F27:H27"/>
    <mergeCell ref="F28:H28"/>
    <mergeCell ref="F31:H31"/>
    <mergeCell ref="D86:H86"/>
  </mergeCells>
  <hyperlinks>
    <hyperlink ref="F95" r:id="rId1" xr:uid="{9DDC102C-E63C-4F25-B23B-A93E3D2985FF}"/>
  </hyperlinks>
  <pageMargins left="0.7" right="0.7" top="0.78740157499999996" bottom="0.78740157499999996" header="0.3" footer="0.3"/>
  <pageSetup paperSize="9" scale="68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5F86FC-F2C6-41AC-8E38-9DE06415FB52}">
          <x14:formula1>
            <xm:f>Text!$B$1:$C$1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BD75A-7D26-40A0-B60E-B34984368283}">
  <dimension ref="A2:E5"/>
  <sheetViews>
    <sheetView workbookViewId="0">
      <selection activeCell="C17" sqref="C17"/>
    </sheetView>
  </sheetViews>
  <sheetFormatPr baseColWidth="10" defaultRowHeight="12.75" x14ac:dyDescent="0.25"/>
  <cols>
    <col min="1" max="1" width="2.5703125" style="23" customWidth="1"/>
    <col min="2" max="2" width="15.85546875" style="23" customWidth="1"/>
    <col min="3" max="4" width="57.140625" style="22" customWidth="1"/>
    <col min="5" max="5" width="2.5703125" style="23" customWidth="1"/>
    <col min="6" max="16384" width="11.42578125" style="20"/>
  </cols>
  <sheetData>
    <row r="2" spans="2:4" x14ac:dyDescent="0.25">
      <c r="B2" s="24" t="s">
        <v>279</v>
      </c>
    </row>
    <row r="3" spans="2:4" x14ac:dyDescent="0.25">
      <c r="B3" s="24"/>
    </row>
    <row r="4" spans="2:4" x14ac:dyDescent="0.25">
      <c r="C4" s="25" t="s">
        <v>280</v>
      </c>
      <c r="D4" s="25" t="s">
        <v>281</v>
      </c>
    </row>
    <row r="5" spans="2:4" x14ac:dyDescent="0.25">
      <c r="B5" s="26">
        <v>44928</v>
      </c>
      <c r="C5" s="22" t="s">
        <v>282</v>
      </c>
      <c r="D5" s="22" t="s">
        <v>283</v>
      </c>
    </row>
  </sheetData>
  <sheetProtection algorithmName="SHA-512" hashValue="KyqWSLOcd7SQZzNI7G7anuq7lKIqfyrYi1T5qo4ZWqWbelBgVhKdEmgWWU7zv4fJjMio5XasPVMRLcEuATs0Bg==" saltValue="4ipZ379ecWl+9ujvR1z04g==" spinCount="100000" sheet="1" objects="1" scenarios="1" selectLockedCells="1" selectUnlockedCells="1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BAAC0-4E8C-416D-AC55-4421B6E3ED2E}">
  <dimension ref="A1:D202"/>
  <sheetViews>
    <sheetView workbookViewId="0">
      <selection activeCell="B36" sqref="B36"/>
    </sheetView>
  </sheetViews>
  <sheetFormatPr baseColWidth="10" defaultRowHeight="12.75" x14ac:dyDescent="0.25"/>
  <cols>
    <col min="1" max="1" width="11.42578125" style="8"/>
    <col min="2" max="3" width="129.28515625" style="8" customWidth="1"/>
    <col min="4" max="4" width="3.140625" style="9" customWidth="1"/>
    <col min="5" max="16384" width="11.42578125" style="9"/>
  </cols>
  <sheetData>
    <row r="1" spans="1:4" x14ac:dyDescent="0.25">
      <c r="A1" s="12" t="s">
        <v>50</v>
      </c>
      <c r="B1" s="7" t="s">
        <v>14</v>
      </c>
      <c r="C1" s="7" t="s">
        <v>15</v>
      </c>
      <c r="D1" s="11">
        <f>HLOOKUP(Language,B1:C2,2,FALSE)</f>
        <v>2</v>
      </c>
    </row>
    <row r="2" spans="1:4" x14ac:dyDescent="0.25">
      <c r="A2" s="13" t="s">
        <v>51</v>
      </c>
      <c r="B2" s="7">
        <v>2</v>
      </c>
      <c r="C2" s="7">
        <v>3</v>
      </c>
    </row>
    <row r="3" spans="1:4" x14ac:dyDescent="0.25">
      <c r="A3" s="14" t="s">
        <v>52</v>
      </c>
      <c r="B3" s="6" t="s">
        <v>46</v>
      </c>
      <c r="C3" s="6" t="s">
        <v>47</v>
      </c>
    </row>
    <row r="4" spans="1:4" x14ac:dyDescent="0.25">
      <c r="A4" s="14" t="s">
        <v>53</v>
      </c>
      <c r="B4" s="8" t="s">
        <v>284</v>
      </c>
      <c r="C4" s="8" t="s">
        <v>160</v>
      </c>
    </row>
    <row r="5" spans="1:4" x14ac:dyDescent="0.25">
      <c r="A5" s="14" t="s">
        <v>54</v>
      </c>
      <c r="B5" s="8" t="s">
        <v>28</v>
      </c>
      <c r="C5" s="8" t="s">
        <v>29</v>
      </c>
    </row>
    <row r="6" spans="1:4" x14ac:dyDescent="0.25">
      <c r="A6" s="14" t="s">
        <v>55</v>
      </c>
      <c r="B6" s="8" t="s">
        <v>30</v>
      </c>
      <c r="C6" s="8" t="s">
        <v>33</v>
      </c>
    </row>
    <row r="7" spans="1:4" x14ac:dyDescent="0.25">
      <c r="A7" s="14" t="s">
        <v>56</v>
      </c>
      <c r="B7" s="8" t="s">
        <v>31</v>
      </c>
      <c r="C7" s="8" t="s">
        <v>34</v>
      </c>
    </row>
    <row r="8" spans="1:4" x14ac:dyDescent="0.25">
      <c r="A8" s="14" t="s">
        <v>57</v>
      </c>
      <c r="B8" s="8" t="s">
        <v>32</v>
      </c>
      <c r="C8" s="8" t="s">
        <v>35</v>
      </c>
    </row>
    <row r="9" spans="1:4" x14ac:dyDescent="0.25">
      <c r="A9" s="14" t="s">
        <v>58</v>
      </c>
      <c r="B9" s="8" t="s">
        <v>39</v>
      </c>
      <c r="C9" s="8" t="s">
        <v>38</v>
      </c>
    </row>
    <row r="10" spans="1:4" x14ac:dyDescent="0.25">
      <c r="A10" s="14" t="s">
        <v>59</v>
      </c>
      <c r="B10" s="8" t="s">
        <v>9</v>
      </c>
      <c r="C10" s="8" t="s">
        <v>16</v>
      </c>
    </row>
    <row r="11" spans="1:4" x14ac:dyDescent="0.25">
      <c r="A11" s="14" t="s">
        <v>60</v>
      </c>
      <c r="B11" s="8" t="s">
        <v>10</v>
      </c>
      <c r="C11" s="8" t="s">
        <v>17</v>
      </c>
    </row>
    <row r="12" spans="1:4" x14ac:dyDescent="0.25">
      <c r="A12" s="14" t="s">
        <v>61</v>
      </c>
      <c r="B12" s="8" t="s">
        <v>11</v>
      </c>
      <c r="C12" s="8" t="s">
        <v>18</v>
      </c>
    </row>
    <row r="13" spans="1:4" x14ac:dyDescent="0.25">
      <c r="A13" s="14" t="s">
        <v>62</v>
      </c>
      <c r="B13" s="8" t="s">
        <v>12</v>
      </c>
      <c r="C13" s="8" t="s">
        <v>19</v>
      </c>
    </row>
    <row r="14" spans="1:4" x14ac:dyDescent="0.25">
      <c r="A14" s="14" t="s">
        <v>63</v>
      </c>
      <c r="B14" s="8" t="s">
        <v>40</v>
      </c>
      <c r="C14" s="8" t="s">
        <v>41</v>
      </c>
    </row>
    <row r="15" spans="1:4" x14ac:dyDescent="0.25">
      <c r="A15" s="14" t="s">
        <v>64</v>
      </c>
      <c r="B15" s="8" t="s">
        <v>0</v>
      </c>
      <c r="C15" s="8" t="s">
        <v>20</v>
      </c>
    </row>
    <row r="16" spans="1:4" x14ac:dyDescent="0.25">
      <c r="A16" s="14" t="s">
        <v>65</v>
      </c>
      <c r="B16" s="8" t="s">
        <v>7</v>
      </c>
      <c r="C16" s="8" t="s">
        <v>22</v>
      </c>
    </row>
    <row r="17" spans="1:3" x14ac:dyDescent="0.25">
      <c r="A17" s="14" t="s">
        <v>66</v>
      </c>
      <c r="B17" s="8" t="s">
        <v>8</v>
      </c>
      <c r="C17" s="8" t="s">
        <v>23</v>
      </c>
    </row>
    <row r="18" spans="1:3" x14ac:dyDescent="0.25">
      <c r="A18" s="14" t="s">
        <v>67</v>
      </c>
      <c r="B18" s="8" t="s">
        <v>42</v>
      </c>
      <c r="C18" s="8" t="s">
        <v>43</v>
      </c>
    </row>
    <row r="19" spans="1:3" x14ac:dyDescent="0.25">
      <c r="A19" s="14" t="s">
        <v>68</v>
      </c>
      <c r="B19" s="8" t="s">
        <v>1</v>
      </c>
      <c r="C19" s="8" t="s">
        <v>1</v>
      </c>
    </row>
    <row r="20" spans="1:3" x14ac:dyDescent="0.25">
      <c r="A20" s="14" t="s">
        <v>69</v>
      </c>
      <c r="B20" s="8" t="s">
        <v>6</v>
      </c>
      <c r="C20" s="8" t="s">
        <v>21</v>
      </c>
    </row>
    <row r="21" spans="1:3" x14ac:dyDescent="0.25">
      <c r="A21" s="14" t="s">
        <v>70</v>
      </c>
      <c r="B21" s="8" t="s">
        <v>2</v>
      </c>
      <c r="C21" s="8" t="s">
        <v>24</v>
      </c>
    </row>
    <row r="22" spans="1:3" x14ac:dyDescent="0.25">
      <c r="A22" s="14" t="s">
        <v>71</v>
      </c>
      <c r="B22" s="8" t="s">
        <v>3</v>
      </c>
      <c r="C22" s="8" t="s">
        <v>25</v>
      </c>
    </row>
    <row r="23" spans="1:3" x14ac:dyDescent="0.25">
      <c r="A23" s="14" t="s">
        <v>72</v>
      </c>
      <c r="B23" s="8" t="s">
        <v>5</v>
      </c>
      <c r="C23" s="8" t="s">
        <v>26</v>
      </c>
    </row>
    <row r="24" spans="1:3" x14ac:dyDescent="0.25">
      <c r="A24" s="14" t="s">
        <v>73</v>
      </c>
      <c r="B24" s="8" t="s">
        <v>4</v>
      </c>
      <c r="C24" s="8" t="s">
        <v>27</v>
      </c>
    </row>
    <row r="25" spans="1:3" x14ac:dyDescent="0.25">
      <c r="A25" s="14" t="s">
        <v>74</v>
      </c>
      <c r="B25" s="8" t="s">
        <v>44</v>
      </c>
      <c r="C25" s="8" t="s">
        <v>186</v>
      </c>
    </row>
    <row r="26" spans="1:3" x14ac:dyDescent="0.25">
      <c r="A26" s="14" t="s">
        <v>75</v>
      </c>
      <c r="B26" s="6" t="s">
        <v>48</v>
      </c>
      <c r="C26" s="6" t="s">
        <v>49</v>
      </c>
    </row>
    <row r="27" spans="1:3" x14ac:dyDescent="0.25">
      <c r="A27" s="14" t="s">
        <v>76</v>
      </c>
      <c r="B27" s="8" t="s">
        <v>313</v>
      </c>
      <c r="C27" s="8" t="s">
        <v>311</v>
      </c>
    </row>
    <row r="28" spans="1:3" x14ac:dyDescent="0.25">
      <c r="A28" s="14" t="s">
        <v>77</v>
      </c>
      <c r="B28" s="8" t="s">
        <v>314</v>
      </c>
      <c r="C28" s="8" t="s">
        <v>312</v>
      </c>
    </row>
    <row r="29" spans="1:3" x14ac:dyDescent="0.25">
      <c r="A29" s="14" t="s">
        <v>78</v>
      </c>
      <c r="B29" s="8" t="s">
        <v>368</v>
      </c>
      <c r="C29" s="8" t="s">
        <v>184</v>
      </c>
    </row>
    <row r="30" spans="1:3" x14ac:dyDescent="0.25">
      <c r="A30" s="14" t="s">
        <v>79</v>
      </c>
      <c r="B30" s="8" t="s">
        <v>367</v>
      </c>
      <c r="C30" s="8" t="s">
        <v>185</v>
      </c>
    </row>
    <row r="31" spans="1:3" x14ac:dyDescent="0.25">
      <c r="A31" s="14" t="s">
        <v>80</v>
      </c>
      <c r="B31" s="8" t="s">
        <v>285</v>
      </c>
      <c r="C31" s="8" t="s">
        <v>315</v>
      </c>
    </row>
    <row r="32" spans="1:3" x14ac:dyDescent="0.25">
      <c r="A32" s="14" t="s">
        <v>81</v>
      </c>
      <c r="B32" s="8" t="s">
        <v>286</v>
      </c>
      <c r="C32" s="8" t="s">
        <v>316</v>
      </c>
    </row>
    <row r="33" spans="1:3" x14ac:dyDescent="0.25">
      <c r="A33" s="14" t="s">
        <v>82</v>
      </c>
      <c r="B33" s="8" t="s">
        <v>287</v>
      </c>
      <c r="C33" s="8" t="s">
        <v>317</v>
      </c>
    </row>
    <row r="34" spans="1:3" x14ac:dyDescent="0.25">
      <c r="A34" s="14" t="s">
        <v>83</v>
      </c>
      <c r="B34" s="8" t="s">
        <v>288</v>
      </c>
      <c r="C34" s="8" t="s">
        <v>318</v>
      </c>
    </row>
    <row r="35" spans="1:3" x14ac:dyDescent="0.25">
      <c r="A35" s="14" t="s">
        <v>84</v>
      </c>
      <c r="B35" s="8" t="s">
        <v>345</v>
      </c>
      <c r="C35" s="8" t="s">
        <v>319</v>
      </c>
    </row>
    <row r="36" spans="1:3" x14ac:dyDescent="0.25">
      <c r="A36" s="14" t="s">
        <v>85</v>
      </c>
      <c r="B36" s="8" t="s">
        <v>289</v>
      </c>
      <c r="C36" s="8" t="s">
        <v>320</v>
      </c>
    </row>
    <row r="37" spans="1:3" x14ac:dyDescent="0.25">
      <c r="A37" s="14" t="s">
        <v>86</v>
      </c>
      <c r="B37" s="8" t="s">
        <v>290</v>
      </c>
      <c r="C37" s="8" t="s">
        <v>321</v>
      </c>
    </row>
    <row r="38" spans="1:3" x14ac:dyDescent="0.25">
      <c r="A38" s="14" t="s">
        <v>87</v>
      </c>
      <c r="B38" s="8" t="s">
        <v>291</v>
      </c>
      <c r="C38" s="8" t="s">
        <v>322</v>
      </c>
    </row>
    <row r="39" spans="1:3" x14ac:dyDescent="0.25">
      <c r="A39" s="14" t="s">
        <v>88</v>
      </c>
      <c r="B39" s="8" t="s">
        <v>292</v>
      </c>
      <c r="C39" s="8" t="s">
        <v>323</v>
      </c>
    </row>
    <row r="40" spans="1:3" x14ac:dyDescent="0.25">
      <c r="A40" s="14" t="s">
        <v>89</v>
      </c>
      <c r="B40" s="8" t="s">
        <v>346</v>
      </c>
      <c r="C40" s="8" t="s">
        <v>324</v>
      </c>
    </row>
    <row r="41" spans="1:3" x14ac:dyDescent="0.25">
      <c r="A41" s="14" t="s">
        <v>90</v>
      </c>
      <c r="B41" s="8" t="s">
        <v>347</v>
      </c>
      <c r="C41" s="8" t="s">
        <v>325</v>
      </c>
    </row>
    <row r="42" spans="1:3" x14ac:dyDescent="0.25">
      <c r="A42" s="14" t="s">
        <v>91</v>
      </c>
      <c r="B42" s="8" t="s">
        <v>293</v>
      </c>
      <c r="C42" s="8" t="s">
        <v>326</v>
      </c>
    </row>
    <row r="43" spans="1:3" x14ac:dyDescent="0.25">
      <c r="A43" s="14" t="s">
        <v>92</v>
      </c>
      <c r="B43" s="8" t="s">
        <v>294</v>
      </c>
      <c r="C43" s="8" t="s">
        <v>327</v>
      </c>
    </row>
    <row r="44" spans="1:3" x14ac:dyDescent="0.25">
      <c r="A44" s="14" t="s">
        <v>93</v>
      </c>
      <c r="B44" s="8" t="s">
        <v>358</v>
      </c>
      <c r="C44" s="8" t="s">
        <v>362</v>
      </c>
    </row>
    <row r="45" spans="1:3" x14ac:dyDescent="0.25">
      <c r="A45" s="14" t="s">
        <v>94</v>
      </c>
      <c r="B45" s="8" t="s">
        <v>295</v>
      </c>
      <c r="C45" s="21" t="s">
        <v>328</v>
      </c>
    </row>
    <row r="46" spans="1:3" x14ac:dyDescent="0.25">
      <c r="A46" s="14" t="s">
        <v>95</v>
      </c>
      <c r="B46" s="8" t="s">
        <v>363</v>
      </c>
      <c r="C46" s="8" t="s">
        <v>364</v>
      </c>
    </row>
    <row r="47" spans="1:3" x14ac:dyDescent="0.25">
      <c r="A47" s="14" t="s">
        <v>96</v>
      </c>
      <c r="B47" s="8" t="s">
        <v>296</v>
      </c>
      <c r="C47" s="8" t="s">
        <v>329</v>
      </c>
    </row>
    <row r="48" spans="1:3" x14ac:dyDescent="0.25">
      <c r="A48" s="14" t="s">
        <v>97</v>
      </c>
    </row>
    <row r="49" spans="1:3" x14ac:dyDescent="0.25">
      <c r="A49" s="14" t="s">
        <v>98</v>
      </c>
    </row>
    <row r="50" spans="1:3" x14ac:dyDescent="0.25">
      <c r="A50" s="14" t="s">
        <v>99</v>
      </c>
    </row>
    <row r="51" spans="1:3" x14ac:dyDescent="0.25">
      <c r="A51" s="14" t="s">
        <v>100</v>
      </c>
      <c r="B51" s="8" t="s">
        <v>297</v>
      </c>
      <c r="C51" s="8" t="s">
        <v>330</v>
      </c>
    </row>
    <row r="52" spans="1:3" x14ac:dyDescent="0.25">
      <c r="A52" s="14" t="s">
        <v>101</v>
      </c>
      <c r="B52" s="8" t="s">
        <v>298</v>
      </c>
      <c r="C52" s="8" t="s">
        <v>331</v>
      </c>
    </row>
    <row r="53" spans="1:3" x14ac:dyDescent="0.25">
      <c r="A53" s="14" t="s">
        <v>102</v>
      </c>
      <c r="B53" s="8" t="s">
        <v>299</v>
      </c>
      <c r="C53" s="8" t="s">
        <v>332</v>
      </c>
    </row>
    <row r="54" spans="1:3" x14ac:dyDescent="0.25">
      <c r="A54" s="14" t="s">
        <v>103</v>
      </c>
      <c r="B54" s="8" t="s">
        <v>357</v>
      </c>
      <c r="C54" s="8" t="s">
        <v>361</v>
      </c>
    </row>
    <row r="55" spans="1:3" x14ac:dyDescent="0.25">
      <c r="A55" s="14" t="s">
        <v>104</v>
      </c>
      <c r="B55" s="8" t="s">
        <v>300</v>
      </c>
      <c r="C55" s="8" t="s">
        <v>333</v>
      </c>
    </row>
    <row r="56" spans="1:3" x14ac:dyDescent="0.25">
      <c r="A56" s="14" t="s">
        <v>105</v>
      </c>
      <c r="B56" s="8" t="s">
        <v>301</v>
      </c>
      <c r="C56" s="10" t="s">
        <v>334</v>
      </c>
    </row>
    <row r="57" spans="1:3" x14ac:dyDescent="0.25">
      <c r="A57" s="14" t="s">
        <v>106</v>
      </c>
      <c r="B57" s="8" t="s">
        <v>302</v>
      </c>
      <c r="C57" s="8" t="s">
        <v>335</v>
      </c>
    </row>
    <row r="58" spans="1:3" x14ac:dyDescent="0.25">
      <c r="A58" s="14" t="s">
        <v>107</v>
      </c>
      <c r="B58" s="8" t="s">
        <v>303</v>
      </c>
      <c r="C58" s="8" t="s">
        <v>336</v>
      </c>
    </row>
    <row r="59" spans="1:3" x14ac:dyDescent="0.25">
      <c r="A59" s="14" t="s">
        <v>108</v>
      </c>
      <c r="B59" s="21" t="s">
        <v>365</v>
      </c>
      <c r="C59" s="8" t="s">
        <v>366</v>
      </c>
    </row>
    <row r="60" spans="1:3" x14ac:dyDescent="0.25">
      <c r="A60" s="14" t="s">
        <v>109</v>
      </c>
      <c r="B60" s="8" t="s">
        <v>349</v>
      </c>
      <c r="C60" s="8" t="s">
        <v>350</v>
      </c>
    </row>
    <row r="61" spans="1:3" x14ac:dyDescent="0.25">
      <c r="A61" s="14" t="s">
        <v>110</v>
      </c>
      <c r="B61" s="8" t="s">
        <v>352</v>
      </c>
      <c r="C61" s="8" t="s">
        <v>353</v>
      </c>
    </row>
    <row r="62" spans="1:3" x14ac:dyDescent="0.25">
      <c r="A62" s="14" t="s">
        <v>111</v>
      </c>
      <c r="B62" s="8" t="s">
        <v>304</v>
      </c>
      <c r="C62" s="8" t="s">
        <v>337</v>
      </c>
    </row>
    <row r="63" spans="1:3" x14ac:dyDescent="0.25">
      <c r="A63" s="14" t="s">
        <v>112</v>
      </c>
      <c r="B63" s="8" t="s">
        <v>359</v>
      </c>
      <c r="C63" s="8" t="s">
        <v>360</v>
      </c>
    </row>
    <row r="64" spans="1:3" x14ac:dyDescent="0.25">
      <c r="A64" s="14" t="s">
        <v>113</v>
      </c>
      <c r="B64" s="8" t="s">
        <v>369</v>
      </c>
      <c r="C64" s="8" t="s">
        <v>371</v>
      </c>
    </row>
    <row r="65" spans="1:3" x14ac:dyDescent="0.25">
      <c r="A65" s="14" t="s">
        <v>114</v>
      </c>
      <c r="B65" s="8" t="s">
        <v>370</v>
      </c>
      <c r="C65" s="8" t="s">
        <v>372</v>
      </c>
    </row>
    <row r="66" spans="1:3" x14ac:dyDescent="0.25">
      <c r="A66" s="14" t="s">
        <v>115</v>
      </c>
      <c r="B66" s="8" t="s">
        <v>305</v>
      </c>
      <c r="C66" s="8" t="s">
        <v>338</v>
      </c>
    </row>
    <row r="67" spans="1:3" x14ac:dyDescent="0.25">
      <c r="A67" s="14" t="s">
        <v>116</v>
      </c>
      <c r="B67" s="8" t="s">
        <v>306</v>
      </c>
      <c r="C67" s="21" t="s">
        <v>339</v>
      </c>
    </row>
    <row r="68" spans="1:3" x14ac:dyDescent="0.25">
      <c r="A68" s="14" t="s">
        <v>117</v>
      </c>
      <c r="B68" s="8" t="s">
        <v>307</v>
      </c>
      <c r="C68" s="8" t="s">
        <v>340</v>
      </c>
    </row>
    <row r="69" spans="1:3" x14ac:dyDescent="0.25">
      <c r="A69" s="14" t="s">
        <v>118</v>
      </c>
      <c r="B69" s="8" t="s">
        <v>308</v>
      </c>
      <c r="C69" s="8" t="s">
        <v>341</v>
      </c>
    </row>
    <row r="70" spans="1:3" x14ac:dyDescent="0.25">
      <c r="A70" s="14" t="s">
        <v>119</v>
      </c>
      <c r="B70" s="8" t="s">
        <v>309</v>
      </c>
      <c r="C70" s="8" t="s">
        <v>342</v>
      </c>
    </row>
    <row r="71" spans="1:3" x14ac:dyDescent="0.25">
      <c r="A71" s="14" t="s">
        <v>120</v>
      </c>
      <c r="B71" s="8" t="s">
        <v>310</v>
      </c>
      <c r="C71" s="8" t="s">
        <v>343</v>
      </c>
    </row>
    <row r="72" spans="1:3" x14ac:dyDescent="0.25">
      <c r="A72" s="14" t="s">
        <v>121</v>
      </c>
      <c r="B72" s="8" t="s">
        <v>137</v>
      </c>
      <c r="C72" s="8" t="s">
        <v>344</v>
      </c>
    </row>
    <row r="73" spans="1:3" x14ac:dyDescent="0.25">
      <c r="A73" s="14" t="s">
        <v>122</v>
      </c>
    </row>
    <row r="74" spans="1:3" x14ac:dyDescent="0.25">
      <c r="A74" s="14" t="s">
        <v>123</v>
      </c>
    </row>
    <row r="75" spans="1:3" x14ac:dyDescent="0.25">
      <c r="A75" s="14" t="s">
        <v>124</v>
      </c>
      <c r="B75" s="8" t="s">
        <v>36</v>
      </c>
      <c r="C75" s="8" t="s">
        <v>125</v>
      </c>
    </row>
    <row r="76" spans="1:3" x14ac:dyDescent="0.25">
      <c r="A76" s="14" t="s">
        <v>126</v>
      </c>
      <c r="B76" s="8" t="s">
        <v>37</v>
      </c>
      <c r="C76" s="8" t="s">
        <v>127</v>
      </c>
    </row>
    <row r="77" spans="1:3" x14ac:dyDescent="0.25">
      <c r="A77" s="14" t="s">
        <v>128</v>
      </c>
    </row>
    <row r="78" spans="1:3" x14ac:dyDescent="0.25">
      <c r="A78" s="14" t="s">
        <v>129</v>
      </c>
    </row>
    <row r="79" spans="1:3" x14ac:dyDescent="0.25">
      <c r="A79" s="14" t="s">
        <v>130</v>
      </c>
    </row>
    <row r="80" spans="1:3" x14ac:dyDescent="0.25">
      <c r="A80" s="14" t="s">
        <v>131</v>
      </c>
      <c r="B80" s="8" t="s">
        <v>137</v>
      </c>
      <c r="C80" s="8" t="s">
        <v>183</v>
      </c>
    </row>
    <row r="81" spans="1:3" x14ac:dyDescent="0.25">
      <c r="A81" s="14" t="s">
        <v>132</v>
      </c>
      <c r="B81" s="6" t="s">
        <v>138</v>
      </c>
      <c r="C81" s="6" t="s">
        <v>139</v>
      </c>
    </row>
    <row r="82" spans="1:3" x14ac:dyDescent="0.25">
      <c r="A82" s="14" t="s">
        <v>133</v>
      </c>
      <c r="B82" s="6" t="s">
        <v>140</v>
      </c>
      <c r="C82" s="6" t="s">
        <v>141</v>
      </c>
    </row>
    <row r="83" spans="1:3" x14ac:dyDescent="0.25">
      <c r="A83" s="14" t="s">
        <v>134</v>
      </c>
      <c r="B83" s="6" t="s">
        <v>142</v>
      </c>
      <c r="C83" s="6" t="s">
        <v>143</v>
      </c>
    </row>
    <row r="84" spans="1:3" x14ac:dyDescent="0.25">
      <c r="A84" s="14" t="s">
        <v>135</v>
      </c>
      <c r="B84" s="6" t="s">
        <v>144</v>
      </c>
      <c r="C84" s="6" t="s">
        <v>145</v>
      </c>
    </row>
    <row r="85" spans="1:3" x14ac:dyDescent="0.25">
      <c r="A85" s="14" t="s">
        <v>136</v>
      </c>
      <c r="B85" s="6" t="s">
        <v>146</v>
      </c>
      <c r="C85" s="6" t="s">
        <v>147</v>
      </c>
    </row>
    <row r="86" spans="1:3" x14ac:dyDescent="0.25">
      <c r="A86" s="14" t="s">
        <v>148</v>
      </c>
      <c r="B86" s="8" t="s">
        <v>159</v>
      </c>
      <c r="C86" s="8" t="s">
        <v>158</v>
      </c>
    </row>
    <row r="87" spans="1:3" x14ac:dyDescent="0.25">
      <c r="A87" s="14" t="s">
        <v>149</v>
      </c>
      <c r="B87" s="8" t="s">
        <v>162</v>
      </c>
      <c r="C87" s="8" t="s">
        <v>161</v>
      </c>
    </row>
    <row r="88" spans="1:3" x14ac:dyDescent="0.25">
      <c r="A88" s="14" t="s">
        <v>150</v>
      </c>
    </row>
    <row r="89" spans="1:3" x14ac:dyDescent="0.25">
      <c r="A89" s="14" t="s">
        <v>151</v>
      </c>
    </row>
    <row r="90" spans="1:3" x14ac:dyDescent="0.25">
      <c r="A90" s="14" t="s">
        <v>152</v>
      </c>
    </row>
    <row r="91" spans="1:3" x14ac:dyDescent="0.25">
      <c r="A91" s="14" t="s">
        <v>163</v>
      </c>
    </row>
    <row r="92" spans="1:3" x14ac:dyDescent="0.25">
      <c r="A92" s="14" t="s">
        <v>164</v>
      </c>
    </row>
    <row r="93" spans="1:3" x14ac:dyDescent="0.25">
      <c r="A93" s="14" t="s">
        <v>165</v>
      </c>
    </row>
    <row r="94" spans="1:3" x14ac:dyDescent="0.25">
      <c r="A94" s="14" t="s">
        <v>166</v>
      </c>
    </row>
    <row r="95" spans="1:3" x14ac:dyDescent="0.25">
      <c r="A95" s="14" t="s">
        <v>167</v>
      </c>
    </row>
    <row r="96" spans="1:3" x14ac:dyDescent="0.25">
      <c r="A96" s="14" t="s">
        <v>168</v>
      </c>
    </row>
    <row r="97" spans="1:1" x14ac:dyDescent="0.25">
      <c r="A97" s="14" t="s">
        <v>169</v>
      </c>
    </row>
    <row r="98" spans="1:1" x14ac:dyDescent="0.25">
      <c r="A98" s="14" t="s">
        <v>170</v>
      </c>
    </row>
    <row r="99" spans="1:1" x14ac:dyDescent="0.25">
      <c r="A99" s="14" t="s">
        <v>171</v>
      </c>
    </row>
    <row r="100" spans="1:1" x14ac:dyDescent="0.25">
      <c r="A100" s="14" t="s">
        <v>172</v>
      </c>
    </row>
    <row r="101" spans="1:1" x14ac:dyDescent="0.25">
      <c r="A101" s="14" t="s">
        <v>173</v>
      </c>
    </row>
    <row r="102" spans="1:1" x14ac:dyDescent="0.25">
      <c r="A102" s="14" t="s">
        <v>174</v>
      </c>
    </row>
    <row r="103" spans="1:1" x14ac:dyDescent="0.25">
      <c r="A103" s="14" t="s">
        <v>175</v>
      </c>
    </row>
    <row r="104" spans="1:1" x14ac:dyDescent="0.25">
      <c r="A104" s="14" t="s">
        <v>176</v>
      </c>
    </row>
    <row r="105" spans="1:1" x14ac:dyDescent="0.25">
      <c r="A105" s="14" t="s">
        <v>177</v>
      </c>
    </row>
    <row r="106" spans="1:1" x14ac:dyDescent="0.25">
      <c r="A106" s="14" t="s">
        <v>178</v>
      </c>
    </row>
    <row r="107" spans="1:1" x14ac:dyDescent="0.25">
      <c r="A107" s="14" t="s">
        <v>179</v>
      </c>
    </row>
    <row r="108" spans="1:1" x14ac:dyDescent="0.25">
      <c r="A108" s="14" t="s">
        <v>180</v>
      </c>
    </row>
    <row r="109" spans="1:1" x14ac:dyDescent="0.25">
      <c r="A109" s="14" t="s">
        <v>181</v>
      </c>
    </row>
    <row r="110" spans="1:1" x14ac:dyDescent="0.25">
      <c r="A110" s="14" t="s">
        <v>182</v>
      </c>
    </row>
    <row r="111" spans="1:1" x14ac:dyDescent="0.25">
      <c r="A111" s="14" t="s">
        <v>187</v>
      </c>
    </row>
    <row r="112" spans="1:1" x14ac:dyDescent="0.25">
      <c r="A112" s="14" t="s">
        <v>188</v>
      </c>
    </row>
    <row r="113" spans="1:3" x14ac:dyDescent="0.25">
      <c r="A113" s="14" t="s">
        <v>189</v>
      </c>
    </row>
    <row r="114" spans="1:3" x14ac:dyDescent="0.25">
      <c r="A114" s="14" t="s">
        <v>190</v>
      </c>
    </row>
    <row r="115" spans="1:3" x14ac:dyDescent="0.25">
      <c r="A115" s="14" t="s">
        <v>191</v>
      </c>
    </row>
    <row r="116" spans="1:3" x14ac:dyDescent="0.25">
      <c r="A116" s="14" t="s">
        <v>192</v>
      </c>
    </row>
    <row r="117" spans="1:3" x14ac:dyDescent="0.25">
      <c r="A117" s="14" t="s">
        <v>193</v>
      </c>
      <c r="B117" s="21"/>
      <c r="C117" s="21"/>
    </row>
    <row r="118" spans="1:3" x14ac:dyDescent="0.25">
      <c r="A118" s="14" t="s">
        <v>194</v>
      </c>
    </row>
    <row r="119" spans="1:3" x14ac:dyDescent="0.25">
      <c r="A119" s="14" t="s">
        <v>195</v>
      </c>
    </row>
    <row r="120" spans="1:3" x14ac:dyDescent="0.25">
      <c r="A120" s="14" t="s">
        <v>196</v>
      </c>
    </row>
    <row r="121" spans="1:3" x14ac:dyDescent="0.25">
      <c r="A121" s="14" t="s">
        <v>197</v>
      </c>
    </row>
    <row r="122" spans="1:3" x14ac:dyDescent="0.25">
      <c r="A122" s="14" t="s">
        <v>198</v>
      </c>
    </row>
    <row r="123" spans="1:3" x14ac:dyDescent="0.25">
      <c r="A123" s="14" t="s">
        <v>199</v>
      </c>
    </row>
    <row r="124" spans="1:3" x14ac:dyDescent="0.25">
      <c r="A124" s="14" t="s">
        <v>200</v>
      </c>
    </row>
    <row r="125" spans="1:3" x14ac:dyDescent="0.25">
      <c r="A125" s="14" t="s">
        <v>201</v>
      </c>
    </row>
    <row r="126" spans="1:3" x14ac:dyDescent="0.25">
      <c r="A126" s="14" t="s">
        <v>202</v>
      </c>
    </row>
    <row r="127" spans="1:3" x14ac:dyDescent="0.25">
      <c r="A127" s="14" t="s">
        <v>203</v>
      </c>
    </row>
    <row r="128" spans="1:3" x14ac:dyDescent="0.25">
      <c r="A128" s="14" t="s">
        <v>204</v>
      </c>
    </row>
    <row r="129" spans="1:1" x14ac:dyDescent="0.25">
      <c r="A129" s="14" t="s">
        <v>205</v>
      </c>
    </row>
    <row r="130" spans="1:1" x14ac:dyDescent="0.25">
      <c r="A130" s="14" t="s">
        <v>206</v>
      </c>
    </row>
    <row r="131" spans="1:1" x14ac:dyDescent="0.25">
      <c r="A131" s="14" t="s">
        <v>207</v>
      </c>
    </row>
    <row r="132" spans="1:1" x14ac:dyDescent="0.25">
      <c r="A132" s="14" t="s">
        <v>208</v>
      </c>
    </row>
    <row r="133" spans="1:1" x14ac:dyDescent="0.25">
      <c r="A133" s="14" t="s">
        <v>209</v>
      </c>
    </row>
    <row r="134" spans="1:1" x14ac:dyDescent="0.25">
      <c r="A134" s="14" t="s">
        <v>210</v>
      </c>
    </row>
    <row r="135" spans="1:1" x14ac:dyDescent="0.25">
      <c r="A135" s="14" t="s">
        <v>211</v>
      </c>
    </row>
    <row r="136" spans="1:1" x14ac:dyDescent="0.25">
      <c r="A136" s="14" t="s">
        <v>212</v>
      </c>
    </row>
    <row r="137" spans="1:1" x14ac:dyDescent="0.25">
      <c r="A137" s="14" t="s">
        <v>213</v>
      </c>
    </row>
    <row r="138" spans="1:1" x14ac:dyDescent="0.25">
      <c r="A138" s="14" t="s">
        <v>214</v>
      </c>
    </row>
    <row r="139" spans="1:1" x14ac:dyDescent="0.25">
      <c r="A139" s="14" t="s">
        <v>215</v>
      </c>
    </row>
    <row r="140" spans="1:1" x14ac:dyDescent="0.25">
      <c r="A140" s="14" t="s">
        <v>216</v>
      </c>
    </row>
    <row r="141" spans="1:1" x14ac:dyDescent="0.25">
      <c r="A141" s="14" t="s">
        <v>217</v>
      </c>
    </row>
    <row r="142" spans="1:1" x14ac:dyDescent="0.25">
      <c r="A142" s="14" t="s">
        <v>218</v>
      </c>
    </row>
    <row r="143" spans="1:1" x14ac:dyDescent="0.25">
      <c r="A143" s="14" t="s">
        <v>219</v>
      </c>
    </row>
    <row r="144" spans="1:1" x14ac:dyDescent="0.25">
      <c r="A144" s="14" t="s">
        <v>220</v>
      </c>
    </row>
    <row r="145" spans="1:1" x14ac:dyDescent="0.25">
      <c r="A145" s="14" t="s">
        <v>221</v>
      </c>
    </row>
    <row r="146" spans="1:1" x14ac:dyDescent="0.25">
      <c r="A146" s="14" t="s">
        <v>222</v>
      </c>
    </row>
    <row r="147" spans="1:1" x14ac:dyDescent="0.25">
      <c r="A147" s="14" t="s">
        <v>223</v>
      </c>
    </row>
    <row r="148" spans="1:1" x14ac:dyDescent="0.25">
      <c r="A148" s="14" t="s">
        <v>224</v>
      </c>
    </row>
    <row r="149" spans="1:1" x14ac:dyDescent="0.25">
      <c r="A149" s="14" t="s">
        <v>225</v>
      </c>
    </row>
    <row r="150" spans="1:1" x14ac:dyDescent="0.25">
      <c r="A150" s="14" t="s">
        <v>226</v>
      </c>
    </row>
    <row r="151" spans="1:1" x14ac:dyDescent="0.25">
      <c r="A151" s="14" t="s">
        <v>227</v>
      </c>
    </row>
    <row r="152" spans="1:1" x14ac:dyDescent="0.25">
      <c r="A152" s="14" t="s">
        <v>228</v>
      </c>
    </row>
    <row r="153" spans="1:1" x14ac:dyDescent="0.25">
      <c r="A153" s="14" t="s">
        <v>229</v>
      </c>
    </row>
    <row r="154" spans="1:1" x14ac:dyDescent="0.25">
      <c r="A154" s="14" t="s">
        <v>230</v>
      </c>
    </row>
    <row r="155" spans="1:1" x14ac:dyDescent="0.25">
      <c r="A155" s="14" t="s">
        <v>231</v>
      </c>
    </row>
    <row r="156" spans="1:1" x14ac:dyDescent="0.25">
      <c r="A156" s="14" t="s">
        <v>232</v>
      </c>
    </row>
    <row r="157" spans="1:1" x14ac:dyDescent="0.25">
      <c r="A157" s="14" t="s">
        <v>233</v>
      </c>
    </row>
    <row r="158" spans="1:1" x14ac:dyDescent="0.25">
      <c r="A158" s="14" t="s">
        <v>234</v>
      </c>
    </row>
    <row r="159" spans="1:1" x14ac:dyDescent="0.25">
      <c r="A159" s="14" t="s">
        <v>235</v>
      </c>
    </row>
    <row r="160" spans="1:1" x14ac:dyDescent="0.25">
      <c r="A160" s="14" t="s">
        <v>236</v>
      </c>
    </row>
    <row r="161" spans="1:1" x14ac:dyDescent="0.25">
      <c r="A161" s="14" t="s">
        <v>237</v>
      </c>
    </row>
    <row r="162" spans="1:1" x14ac:dyDescent="0.25">
      <c r="A162" s="14" t="s">
        <v>238</v>
      </c>
    </row>
    <row r="163" spans="1:1" x14ac:dyDescent="0.25">
      <c r="A163" s="14" t="s">
        <v>239</v>
      </c>
    </row>
    <row r="164" spans="1:1" x14ac:dyDescent="0.25">
      <c r="A164" s="14" t="s">
        <v>240</v>
      </c>
    </row>
    <row r="165" spans="1:1" x14ac:dyDescent="0.25">
      <c r="A165" s="14" t="s">
        <v>241</v>
      </c>
    </row>
    <row r="166" spans="1:1" x14ac:dyDescent="0.25">
      <c r="A166" s="14" t="s">
        <v>242</v>
      </c>
    </row>
    <row r="167" spans="1:1" x14ac:dyDescent="0.25">
      <c r="A167" s="14" t="s">
        <v>243</v>
      </c>
    </row>
    <row r="168" spans="1:1" x14ac:dyDescent="0.25">
      <c r="A168" s="14" t="s">
        <v>244</v>
      </c>
    </row>
    <row r="169" spans="1:1" x14ac:dyDescent="0.25">
      <c r="A169" s="14" t="s">
        <v>245</v>
      </c>
    </row>
    <row r="170" spans="1:1" x14ac:dyDescent="0.25">
      <c r="A170" s="14" t="s">
        <v>246</v>
      </c>
    </row>
    <row r="171" spans="1:1" x14ac:dyDescent="0.25">
      <c r="A171" s="14" t="s">
        <v>247</v>
      </c>
    </row>
    <row r="172" spans="1:1" x14ac:dyDescent="0.25">
      <c r="A172" s="14" t="s">
        <v>248</v>
      </c>
    </row>
    <row r="173" spans="1:1" x14ac:dyDescent="0.25">
      <c r="A173" s="14" t="s">
        <v>249</v>
      </c>
    </row>
    <row r="174" spans="1:1" x14ac:dyDescent="0.25">
      <c r="A174" s="14" t="s">
        <v>250</v>
      </c>
    </row>
    <row r="175" spans="1:1" x14ac:dyDescent="0.25">
      <c r="A175" s="14" t="s">
        <v>251</v>
      </c>
    </row>
    <row r="176" spans="1:1" x14ac:dyDescent="0.25">
      <c r="A176" s="14" t="s">
        <v>252</v>
      </c>
    </row>
    <row r="177" spans="1:1" x14ac:dyDescent="0.25">
      <c r="A177" s="14" t="s">
        <v>253</v>
      </c>
    </row>
    <row r="178" spans="1:1" x14ac:dyDescent="0.25">
      <c r="A178" s="14" t="s">
        <v>254</v>
      </c>
    </row>
    <row r="179" spans="1:1" x14ac:dyDescent="0.25">
      <c r="A179" s="14" t="s">
        <v>255</v>
      </c>
    </row>
    <row r="180" spans="1:1" x14ac:dyDescent="0.25">
      <c r="A180" s="14" t="s">
        <v>256</v>
      </c>
    </row>
    <row r="181" spans="1:1" x14ac:dyDescent="0.25">
      <c r="A181" s="14" t="s">
        <v>257</v>
      </c>
    </row>
    <row r="182" spans="1:1" x14ac:dyDescent="0.25">
      <c r="A182" s="14" t="s">
        <v>258</v>
      </c>
    </row>
    <row r="183" spans="1:1" x14ac:dyDescent="0.25">
      <c r="A183" s="14" t="s">
        <v>259</v>
      </c>
    </row>
    <row r="184" spans="1:1" x14ac:dyDescent="0.25">
      <c r="A184" s="14" t="s">
        <v>260</v>
      </c>
    </row>
    <row r="185" spans="1:1" x14ac:dyDescent="0.25">
      <c r="A185" s="14" t="s">
        <v>261</v>
      </c>
    </row>
    <row r="186" spans="1:1" x14ac:dyDescent="0.25">
      <c r="A186" s="14" t="s">
        <v>262</v>
      </c>
    </row>
    <row r="187" spans="1:1" x14ac:dyDescent="0.25">
      <c r="A187" s="14" t="s">
        <v>263</v>
      </c>
    </row>
    <row r="188" spans="1:1" x14ac:dyDescent="0.25">
      <c r="A188" s="14" t="s">
        <v>264</v>
      </c>
    </row>
    <row r="189" spans="1:1" x14ac:dyDescent="0.25">
      <c r="A189" s="14" t="s">
        <v>265</v>
      </c>
    </row>
    <row r="190" spans="1:1" x14ac:dyDescent="0.25">
      <c r="A190" s="14" t="s">
        <v>266</v>
      </c>
    </row>
    <row r="191" spans="1:1" x14ac:dyDescent="0.25">
      <c r="A191" s="14" t="s">
        <v>267</v>
      </c>
    </row>
    <row r="192" spans="1:1" x14ac:dyDescent="0.25">
      <c r="A192" s="14" t="s">
        <v>268</v>
      </c>
    </row>
    <row r="193" spans="1:1" x14ac:dyDescent="0.25">
      <c r="A193" s="14" t="s">
        <v>269</v>
      </c>
    </row>
    <row r="194" spans="1:1" x14ac:dyDescent="0.25">
      <c r="A194" s="14" t="s">
        <v>270</v>
      </c>
    </row>
    <row r="195" spans="1:1" x14ac:dyDescent="0.25">
      <c r="A195" s="14" t="s">
        <v>271</v>
      </c>
    </row>
    <row r="196" spans="1:1" x14ac:dyDescent="0.25">
      <c r="A196" s="14" t="s">
        <v>272</v>
      </c>
    </row>
    <row r="197" spans="1:1" x14ac:dyDescent="0.25">
      <c r="A197" s="14" t="s">
        <v>273</v>
      </c>
    </row>
    <row r="198" spans="1:1" x14ac:dyDescent="0.25">
      <c r="A198" s="14" t="s">
        <v>274</v>
      </c>
    </row>
    <row r="199" spans="1:1" x14ac:dyDescent="0.25">
      <c r="A199" s="14" t="s">
        <v>275</v>
      </c>
    </row>
    <row r="200" spans="1:1" x14ac:dyDescent="0.25">
      <c r="A200" s="14" t="s">
        <v>276</v>
      </c>
    </row>
    <row r="201" spans="1:1" x14ac:dyDescent="0.25">
      <c r="A201" s="14" t="s">
        <v>277</v>
      </c>
    </row>
    <row r="202" spans="1:1" x14ac:dyDescent="0.25">
      <c r="A202" s="14" t="s">
        <v>278</v>
      </c>
    </row>
  </sheetData>
  <sheetProtection algorithmName="SHA-512" hashValue="4NMfov6zsk8WjW6WCiR8SEy/JZxPWjPubUjBjri0eMsBgSAoablb1eCpvJ3ifGreN6rlLr/1j3EpPPwel5OOkg==" saltValue="/s6bozSFO2k++RjH2JMW2g==" spinCount="100000" sheet="1" objects="1" selectLockedCells="1" selectUnlockedCells="1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58B10-606E-421D-B510-FF1533C6F6FD}">
  <dimension ref="A1:D10"/>
  <sheetViews>
    <sheetView workbookViewId="0">
      <selection activeCell="L38" sqref="L38"/>
    </sheetView>
  </sheetViews>
  <sheetFormatPr baseColWidth="10" defaultRowHeight="12.75" x14ac:dyDescent="0.2"/>
  <cols>
    <col min="1" max="1" width="14.85546875" style="3" bestFit="1" customWidth="1"/>
    <col min="2" max="16384" width="11.42578125" style="3"/>
  </cols>
  <sheetData>
    <row r="1" spans="1:4" x14ac:dyDescent="0.2">
      <c r="A1" s="2" t="s">
        <v>45</v>
      </c>
    </row>
    <row r="2" spans="1:4" x14ac:dyDescent="0.2">
      <c r="A2" s="4"/>
    </row>
    <row r="3" spans="1:4" x14ac:dyDescent="0.2">
      <c r="A3" s="1" t="str">
        <f>IF(Information!$H$2=Text!$B$1,Text!$B$63,Text!$C$63)</f>
        <v>Es werden mehr als eine Sorte Erz verwendet und eine Aufschlüsselung findet NICHT statt:</v>
      </c>
    </row>
    <row r="4" spans="1:4" x14ac:dyDescent="0.2">
      <c r="A4" s="1" t="str">
        <f>IF(Information!$H$2=Text!$B$1,Text!$B$64,Text!$C$64)</f>
        <v>Falls keine Aufschlüsselung erfolgt, wird der Soll-Wert analog zur Verwendung</v>
      </c>
    </row>
    <row r="5" spans="1:4" x14ac:dyDescent="0.2">
      <c r="A5" s="5"/>
    </row>
    <row r="10" spans="1:4" x14ac:dyDescent="0.2">
      <c r="D10" s="5"/>
    </row>
  </sheetData>
  <sheetProtection algorithmName="SHA-512" hashValue="UzdZwflSdMNAIJBuOpRGWgyKZYfiXbAnNPDD+ZlXwoBzPWVURnZn387zgc9t30XgNPFhV321tqRS3c3wb0BKdA==" saltValue="Dz5HHLOz7XjkEcnHjBtx+g==" spinCount="100000" sheet="1" objects="1" scenarios="1" selectLockedCells="1" selectUnlockedCells="1"/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Information</vt:lpstr>
      <vt:lpstr>Change Log</vt:lpstr>
      <vt:lpstr>Text</vt:lpstr>
      <vt:lpstr>Drop</vt:lpstr>
      <vt:lpstr>code</vt:lpstr>
      <vt:lpstr>Information!Druckbereich</vt:lpstr>
      <vt:lpstr>Jain</vt:lpstr>
      <vt:lpstr>Language</vt:lpstr>
      <vt:lpstr>translation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Rimkus-Völker, Andrea</dc:creator>
  <cp:lastModifiedBy>Rimkus-Völker, Andrea</cp:lastModifiedBy>
  <cp:lastPrinted>2023-02-13T14:54:22Z</cp:lastPrinted>
  <dcterms:created xsi:type="dcterms:W3CDTF">2022-02-01T12:11:48Z</dcterms:created>
  <dcterms:modified xsi:type="dcterms:W3CDTF">2023-02-13T15:01:27Z</dcterms:modified>
</cp:coreProperties>
</file>